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20" tabRatio="848" firstSheet="8" activeTab="13"/>
  </bookViews>
  <sheets>
    <sheet name="УСЛУГА НА ДОМУ(очная беспла" sheetId="1" r:id="rId1"/>
    <sheet name="УСЛУГА НА ДОМУ(очная платно)" sheetId="2" r:id="rId2"/>
    <sheet name="Услуга на дому (заочно беспл1)" sheetId="3" r:id="rId3"/>
    <sheet name="УСЛУГА полустационар (беспл (1)" sheetId="4" r:id="rId4"/>
    <sheet name="УСЛУГА полустационар (беспл (2)" sheetId="5" r:id="rId5"/>
    <sheet name="УСЛУГА полустационар (беспл (3)" sheetId="6" r:id="rId6"/>
    <sheet name="УСЛУГА полустационар (беспл (4)" sheetId="7" r:id="rId7"/>
    <sheet name="УСЛУГА полустационар (беспл (8)" sheetId="8" r:id="rId8"/>
    <sheet name="УСЛУГА полустационар (беспл (5)" sheetId="9" r:id="rId9"/>
    <sheet name="УСЛУГА полустационар (беспл (6)" sheetId="10" r:id="rId10"/>
    <sheet name="УСЛУГА полустационар (беспл (7)" sheetId="11" r:id="rId11"/>
    <sheet name="УСЛУГА полустационар (беспл (9)" sheetId="12" r:id="rId12"/>
    <sheet name="УСЛУГА полустационар (бесп10" sheetId="13" r:id="rId13"/>
    <sheet name="Лист1" sheetId="14" r:id="rId14"/>
  </sheets>
  <definedNames>
    <definedName name="_xlnm.Print_Area" localSheetId="2">'Услуга на дому (заочно беспл1)'!$A$1:$L$121</definedName>
    <definedName name="_xlnm.Print_Area" localSheetId="0">'УСЛУГА НА ДОМУ(очная беспла'!$A$1:$M$138</definedName>
    <definedName name="_xlnm.Print_Area" localSheetId="1">'УСЛУГА НА ДОМУ(очная платно)'!$A$1:$M$139</definedName>
    <definedName name="_xlnm.Print_Area" localSheetId="12">'УСЛУГА полустационар (бесп10'!$A$1:$M$125</definedName>
    <definedName name="_xlnm.Print_Area" localSheetId="3">'УСЛУГА полустационар (беспл (1)'!$A$1:$M$124</definedName>
    <definedName name="_xlnm.Print_Area" localSheetId="4">'УСЛУГА полустационар (беспл (2)'!$C$1:$M$127</definedName>
    <definedName name="_xlnm.Print_Area" localSheetId="5">'УСЛУГА полустационар (беспл (3)'!$A$1:$M$126</definedName>
    <definedName name="_xlnm.Print_Area" localSheetId="6">'УСЛУГА полустационар (беспл (4)'!$A$1:$M$124</definedName>
    <definedName name="_xlnm.Print_Area" localSheetId="8">'УСЛУГА полустационар (беспл (5)'!$A$1:$M$125</definedName>
    <definedName name="_xlnm.Print_Area" localSheetId="9">'УСЛУГА полустационар (беспл (6)'!$A$1:$M$124</definedName>
    <definedName name="_xlnm.Print_Area" localSheetId="10">'УСЛУГА полустационар (беспл (7)'!$A$1:$M$123</definedName>
    <definedName name="_xlnm.Print_Area" localSheetId="7">'УСЛУГА полустационар (беспл (8)'!$A$1:$M$126</definedName>
    <definedName name="_xlnm.Print_Area" localSheetId="11">'УСЛУГА полустационар (беспл (9)'!$A$1:$M$123</definedName>
  </definedNames>
  <calcPr fullCalcOnLoad="1"/>
</workbook>
</file>

<file path=xl/sharedStrings.xml><?xml version="1.0" encoding="utf-8"?>
<sst xmlns="http://schemas.openxmlformats.org/spreadsheetml/2006/main" count="1992" uniqueCount="235">
  <si>
    <t>распределение работников по штатному расписанию</t>
  </si>
  <si>
    <t>работники непосредственно связанные с оказанием услуги</t>
  </si>
  <si>
    <t>кол- во ставок</t>
  </si>
  <si>
    <t>директор</t>
  </si>
  <si>
    <t>итого</t>
  </si>
  <si>
    <t>А</t>
  </si>
  <si>
    <t>Б</t>
  </si>
  <si>
    <t>затраты на оплату труда(с начислением) работников  А</t>
  </si>
  <si>
    <t>должность</t>
  </si>
  <si>
    <t>з/пл на одну ставку</t>
  </si>
  <si>
    <t>кол-во ст.</t>
  </si>
  <si>
    <t>кол-во чел-часов</t>
  </si>
  <si>
    <t>норма трудозатрат на 1 ед. услуги (чел-часов)</t>
  </si>
  <si>
    <t>стоимость 1 чел-часа (ФОТ*12 мес.*1,302/1974)</t>
  </si>
  <si>
    <t>нормативные затраты</t>
  </si>
  <si>
    <t>6= 4/5</t>
  </si>
  <si>
    <t>7= 2*12*1,302/1974</t>
  </si>
  <si>
    <t>8= 6*7</t>
  </si>
  <si>
    <t>ИТОГО</t>
  </si>
  <si>
    <t>затраты на оплату труда(с начислением) работников  Б</t>
  </si>
  <si>
    <t>работники не связанные с оказанием услуги</t>
  </si>
  <si>
    <t>МАТЕРИАЛЬНЫЕ ЗАПАСЫ И ОСОБО ЦЕННОЕ ДВИЖИМОЕ ИММУЩЕСТВО</t>
  </si>
  <si>
    <t>Наименование запасов и особо ценного движ им-ва (ОЦДИ) по группам</t>
  </si>
  <si>
    <t>ед. измерен.</t>
  </si>
  <si>
    <t>нормативное кол-во МЗ И ОЦДИ</t>
  </si>
  <si>
    <t>число зрителей (плановое задание 2016)</t>
  </si>
  <si>
    <t>норма на 1 зрителя, шт.</t>
  </si>
  <si>
    <t>срок полезного пользования (ПБУ), лет</t>
  </si>
  <si>
    <t>цена 1 ед.ресурса, руб.</t>
  </si>
  <si>
    <t>5= 3/4</t>
  </si>
  <si>
    <t>8=5*7</t>
  </si>
  <si>
    <t>Наименование ком. Услуг</t>
  </si>
  <si>
    <t>ед. норм изм.</t>
  </si>
  <si>
    <t>нормативный объем</t>
  </si>
  <si>
    <t>общее полезное время использования комплекса</t>
  </si>
  <si>
    <t>норма ресурса на 1ед. Усл</t>
  </si>
  <si>
    <t>тариф (цена) руб.</t>
  </si>
  <si>
    <t>6=3/4*5</t>
  </si>
  <si>
    <t>8=6*7</t>
  </si>
  <si>
    <t>электроэнергия</t>
  </si>
  <si>
    <t>ЗАТРАТЫ НА КОММУНАЛЬНЫЕ УСЛУГИ</t>
  </si>
  <si>
    <t>время испол-ия имущ компл-са на 1 зрителя</t>
  </si>
  <si>
    <t>ЗАТРАТЫ НА СОДЕРЖАНИЕ ОБЪЕКТОВ НЕДВИЖИМОГО ИМ-ВА</t>
  </si>
  <si>
    <t>Наименование затрат</t>
  </si>
  <si>
    <t>ед. измер</t>
  </si>
  <si>
    <t>норма затрат на 1 ед.. Услуги</t>
  </si>
  <si>
    <t>тариф (цена), руб.</t>
  </si>
  <si>
    <t>контракт</t>
  </si>
  <si>
    <t>Прочие затраты</t>
  </si>
  <si>
    <t>ед. измер.нормы</t>
  </si>
  <si>
    <t>общее полезное время использ. Имущ. Комплекса (3556,8)</t>
  </si>
  <si>
    <t>общее полезное времы испол-ния имущ. Комп-са</t>
  </si>
  <si>
    <t>время использования имущ. Комплекса на 1 зрителя</t>
  </si>
  <si>
    <t>время использования имущ. Комплекса на 1 зрителя (30,571)</t>
  </si>
  <si>
    <t>хоз. Товары</t>
  </si>
  <si>
    <t>сумма в год</t>
  </si>
  <si>
    <t>УТВЕРЖДЕНИЕ БАЗОВОГО НОРМАТИВА</t>
  </si>
  <si>
    <t>ЗАТРАТЫ НЕПОСРЕДСТВЕННО СВЯЗАННЫЕ С ОКАЗАНИЕМ УСЛУГИ</t>
  </si>
  <si>
    <t>ЗАТРАТЫ НА ОБЩЕХОЗЯЙСТВЕННЫЕ НУЖДЫ</t>
  </si>
  <si>
    <t>ОТ А</t>
  </si>
  <si>
    <t>МЗ и ОЦДИ</t>
  </si>
  <si>
    <t>ИНЗ</t>
  </si>
  <si>
    <t>КУ</t>
  </si>
  <si>
    <t>С Н ИМ.</t>
  </si>
  <si>
    <t>БАЗОВЫЙ НОРМАТИВ РУБ.</t>
  </si>
  <si>
    <t>6= 3/4*5</t>
  </si>
  <si>
    <t>ФОТ с кол. ставок и отчислений</t>
  </si>
  <si>
    <t>7= 2*3*12*1,302</t>
  </si>
  <si>
    <t xml:space="preserve">норма затрат на 1 ед. услуги </t>
  </si>
  <si>
    <t>медосмотр</t>
  </si>
  <si>
    <t>ОТ  Б</t>
  </si>
  <si>
    <t>ОН + ТР</t>
  </si>
  <si>
    <t>4 (1974 ЧАС.* 3ГР)</t>
  </si>
  <si>
    <t>бухгалтер</t>
  </si>
  <si>
    <t>время использования имущ. Комплекса на 1 зрителя ()</t>
  </si>
  <si>
    <t xml:space="preserve">общее полезное время использ. Имущ. Комплекса </t>
  </si>
  <si>
    <t xml:space="preserve">время использования имущ. Комплекса на 1 зрителя </t>
  </si>
  <si>
    <t>чел</t>
  </si>
  <si>
    <t>ОН</t>
  </si>
  <si>
    <t>ТУ</t>
  </si>
  <si>
    <t>ФОТ 2</t>
  </si>
  <si>
    <t>соц.работник</t>
  </si>
  <si>
    <t>гл.бухгалтер</t>
  </si>
  <si>
    <t>бухгалтер-кассир</t>
  </si>
  <si>
    <t>специалист по кадрам</t>
  </si>
  <si>
    <t>водитель</t>
  </si>
  <si>
    <t>сторож</t>
  </si>
  <si>
    <t>уборщик помещений</t>
  </si>
  <si>
    <t>Заведующая отделением</t>
  </si>
  <si>
    <t>время испол-ия имущ компл-са на 1 услугу</t>
  </si>
  <si>
    <t>время испол-ия имущ компл-са на 1услугу</t>
  </si>
  <si>
    <t>время использования имущ. Комплекса на 1услугу</t>
  </si>
  <si>
    <t>число услуг (план задание)</t>
  </si>
  <si>
    <t>МБУ "Комплексный центр социального обслуживания населения"</t>
  </si>
  <si>
    <t>Специалист по соц работе</t>
  </si>
  <si>
    <t>Психолог</t>
  </si>
  <si>
    <t>ЗАТРАТЫ НА УСЛУГИ СВЯЗИ</t>
  </si>
  <si>
    <t>Абонентская связь</t>
  </si>
  <si>
    <t>общее полезное время использ. Имущ. Комплекса (2242,76)</t>
  </si>
  <si>
    <t>время использования имущ. Комплекса на 1 услугу (308,44)</t>
  </si>
  <si>
    <t>Интернет</t>
  </si>
  <si>
    <t>транспортные услуги</t>
  </si>
  <si>
    <t>гсм</t>
  </si>
  <si>
    <t>спецодежда</t>
  </si>
  <si>
    <t>канцелярия</t>
  </si>
  <si>
    <t>социальный работник</t>
  </si>
  <si>
    <t>Заведующая отделением.</t>
  </si>
  <si>
    <t>число услуг(план задание)</t>
  </si>
  <si>
    <t>норма на 1 услугу, шт.</t>
  </si>
  <si>
    <t>число услуг (плановое задание 2016)</t>
  </si>
  <si>
    <t>ГСМ</t>
  </si>
  <si>
    <t>КУ+ПУ</t>
  </si>
  <si>
    <t>ЗАТРАТЫ НА ПРОЧИЕ УСЛУГИ</t>
  </si>
  <si>
    <t>Тех.обслуж.охранно пож.сигна.</t>
  </si>
  <si>
    <t>сопровождение программ</t>
  </si>
  <si>
    <t xml:space="preserve">з/пл на одну ставку  </t>
  </si>
  <si>
    <t xml:space="preserve">з/пл на одну ставку </t>
  </si>
  <si>
    <t>время использования имущ. Комплекса на 1 услугу</t>
  </si>
  <si>
    <t>ЗАТРАТЫ НЕ ПОСРЕДСТВЕННО СВЯЗАННЫЕ С ОКАЗАНИЕМ УСЛУГИ</t>
  </si>
  <si>
    <r>
      <t xml:space="preserve">ВРЕМЯ ИСПОЛЬЗОВАНИЯ ИМУЩ. КОМПЛЕКСА НА 1УСЛУГУ= </t>
    </r>
    <r>
      <rPr>
        <b/>
        <sz val="11"/>
        <color indexed="8"/>
        <rFont val="Times New Roman"/>
        <family val="1"/>
      </rPr>
      <t>4,987</t>
    </r>
  </si>
  <si>
    <t>Услуга 3</t>
  </si>
  <si>
    <t>Услуга 1,2</t>
  </si>
  <si>
    <t>Итого</t>
  </si>
  <si>
    <t>запчасти</t>
  </si>
  <si>
    <t>кВт час.</t>
  </si>
  <si>
    <r>
      <t xml:space="preserve">8 = 6 </t>
    </r>
    <r>
      <rPr>
        <sz val="14"/>
        <color indexed="8"/>
        <rFont val="Arial"/>
        <family val="0"/>
      </rPr>
      <t>×</t>
    </r>
    <r>
      <rPr>
        <sz val="14"/>
        <color indexed="8"/>
        <rFont val="Times New Roman"/>
        <family val="0"/>
      </rPr>
      <t xml:space="preserve"> 7 </t>
    </r>
  </si>
  <si>
    <r>
      <t>6 = 3 /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Times New Roman"/>
        <family val="1"/>
      </rPr>
      <t>4*</t>
    </r>
    <r>
      <rPr>
        <sz val="12"/>
        <color indexed="8"/>
        <rFont val="Arial"/>
        <family val="2"/>
      </rPr>
      <t xml:space="preserve"> 5</t>
    </r>
    <r>
      <rPr>
        <sz val="12"/>
        <color indexed="8"/>
        <rFont val="Times New Roman"/>
        <family val="1"/>
      </rPr>
      <t xml:space="preserve"> </t>
    </r>
  </si>
  <si>
    <t>ЭЛЕКТРОЭНЕРГИЯ</t>
  </si>
  <si>
    <t>ВСЕГО</t>
  </si>
  <si>
    <t>рабочий по ком,обсл.</t>
  </si>
  <si>
    <t>Специалист по реабилит.</t>
  </si>
  <si>
    <t>Руководитель кружка</t>
  </si>
  <si>
    <t>Специалист по охране</t>
  </si>
  <si>
    <t>Юрисконсульт</t>
  </si>
  <si>
    <t>Услуга на дому заочно бесплатная</t>
  </si>
  <si>
    <t>Услуга  заочно бесплатная  3 чел.</t>
  </si>
  <si>
    <t>рабочий по ремонту</t>
  </si>
  <si>
    <t>Услуга  полустационар бесплатно</t>
  </si>
  <si>
    <t>Услуга  полустационар бесплатно - 70 чел.</t>
  </si>
  <si>
    <t>юрисконсульт</t>
  </si>
  <si>
    <t>дворник</t>
  </si>
  <si>
    <t>рабочий по комплекс.обсл</t>
  </si>
  <si>
    <t>количество услуг</t>
  </si>
  <si>
    <t>количество слуг</t>
  </si>
  <si>
    <t xml:space="preserve">количество услуг </t>
  </si>
  <si>
    <t>Тех.обслуж.ККМ</t>
  </si>
  <si>
    <t>сопровожд. Программ сайта</t>
  </si>
  <si>
    <t>сопровождение портала СБИС</t>
  </si>
  <si>
    <t>Голограмма</t>
  </si>
  <si>
    <t xml:space="preserve"> Услуга  на дому очно  платно</t>
  </si>
  <si>
    <t>1 Услуга  на дому очно бесплатно</t>
  </si>
  <si>
    <t>Штатное расписание 56 ед.</t>
  </si>
  <si>
    <t>Парикмахер</t>
  </si>
  <si>
    <t>Услуга  полустационар бесплатно - 600 чел.</t>
  </si>
  <si>
    <t>Услуга  полустационар бесплатно - 150 чел.</t>
  </si>
  <si>
    <t>Услуга  полустационар бесплатно - 40 чел.</t>
  </si>
  <si>
    <t>общее полезное время использования комплекса = кол. раб дне(247)* кол.раб час в день (8)* кол. потребителей в чел-часах в ден. (40/1970=0,020)=39,52</t>
  </si>
  <si>
    <t>общее полезное время использования комплекса = кол. раб дне(247)* кол.раб час в день (8)* кол. потребителей в чел-часах в ден. (600/1970=0,304)=600,70</t>
  </si>
  <si>
    <t>рабочий по обслуж здания</t>
  </si>
  <si>
    <t>общее полезное время использования комплекса = кол. раб дне(247)* кол.раб час в день (8)* кол. потребителей в чел-часах в ден. (70/1970=0,035)=69,16</t>
  </si>
  <si>
    <t>Услуга  полустационар бесплатно -55 чел.</t>
  </si>
  <si>
    <t>общее полезное время использования комплекса = кол. раб дне(247)* кол.раб час в день (8)* кол. потребителей в чел-часах в ден. (55/1970=0,0279)=55,13</t>
  </si>
  <si>
    <t>общее полезное время использования комплекса = кол. раб дне(247)* кол.раб час в день (8)* кол. потребителей в чел-часах в ден. (150/1970=0,076)=150,17</t>
  </si>
  <si>
    <t>общее полезное время использования комплекса = кол. раб дне(247)* кол.раб час в день (8)* кол. потребителей в чел-часах в ден. (1/1970=0,0005)=4,987</t>
  </si>
  <si>
    <t>Услуга  полустационар бесплатно - 834 чел.</t>
  </si>
  <si>
    <t>общее полезное время использования комплекса = кол. раб дне(247)* кол.раб час в день (8)* кол. потребителей в чел-часах в ден. (7/1970=0,0035)=0,691</t>
  </si>
  <si>
    <t>Услуга  заочно бесплатно -8 чел.</t>
  </si>
  <si>
    <t>парикмахер</t>
  </si>
  <si>
    <t>№ 870000О.99.0.АЭ25АА08000</t>
  </si>
  <si>
    <t>№ 870000О.99.0.АЭ25АА07000</t>
  </si>
  <si>
    <t>№ 870000О.99.0.АЭ25АА01000</t>
  </si>
  <si>
    <t>№ 870000О.99.0.АЭ25АА06000</t>
  </si>
  <si>
    <t>№ 880000О.99.0АЭ22АА01000</t>
  </si>
  <si>
    <t>№ 880000О.99.0АЭ26АА01000</t>
  </si>
  <si>
    <t>№ 880000О.99.0.АЭ27АА01000</t>
  </si>
  <si>
    <t>№ 870000О.99.0.АЭ25АА05000</t>
  </si>
  <si>
    <t>№ 870000О.99.0.АЭ25АА04000</t>
  </si>
  <si>
    <t>№ 870000О.99.0.АЭ21АА04000</t>
  </si>
  <si>
    <t>№ 880000О.99.0АЭ27АА05000</t>
  </si>
  <si>
    <t>№ 870000О.99.0.АЭ21АА01000</t>
  </si>
  <si>
    <t>№ 880000О.99.0.АЭ27АА04000</t>
  </si>
  <si>
    <t>Услуга  полустационар платно</t>
  </si>
  <si>
    <t>Услуга  очно платно -7 чел.</t>
  </si>
  <si>
    <t>Услуга  очно бесплатно -1 чел.</t>
  </si>
  <si>
    <t>Услуга  полустационар очно платно -1 чел.</t>
  </si>
  <si>
    <t>Штатное расписание 53 ед.</t>
  </si>
  <si>
    <t>раб часов в год 1970 -производственный календарь 2019г.</t>
  </si>
  <si>
    <t>4 (1970 ЧАС.* 3ГР)</t>
  </si>
  <si>
    <t>7= 2*12*1,302/1970</t>
  </si>
  <si>
    <t>стоимость 1 чел-часа (ФОТ*12 мес.*1,302/1970)</t>
  </si>
  <si>
    <t>теплоснабжение</t>
  </si>
  <si>
    <t>гк</t>
  </si>
  <si>
    <t>Услуга  на дому очно  бесплатно  -124 чел.</t>
  </si>
  <si>
    <t>Услуга  на дому очно  платно -127 чел.</t>
  </si>
  <si>
    <t>общее полезное время использования комплекса = кол. раб дне(247)* кол.раб час в день (8)* кол. потребителей в чел-часах в ден. (124/1970=0,06)=118,56</t>
  </si>
  <si>
    <t>число услуг (плановое задание 2019)</t>
  </si>
  <si>
    <t>общее полезное время использования комплекса = кол. раб дне(247)* кол.раб час в день (8)* кол. потребителей в чел-часах в ден. (127/1970=0,064)=126,46</t>
  </si>
  <si>
    <t>общее полезное время использования комплекса = кол. раб дне(247)* кол.раб час в день (8)* кол. потребителей в чел-часах в ден. (3/1970=0,0015)=2,96</t>
  </si>
  <si>
    <t>Теплоснабжение</t>
  </si>
  <si>
    <t>Тех.обслуж. пож.сигна.</t>
  </si>
  <si>
    <t>Централизованный пульт орханы</t>
  </si>
  <si>
    <t>Централизованный пульт охраны</t>
  </si>
  <si>
    <t>ВСЕГО  ОБЪЕМ ФИНАНСОВОГО ОБЕСПЕЧЕНИЯ НА ВЫПОЛНЕНИЯ МУНИЦИПАЛЬНОГО ЗАДАНИЯ НА 2019 ГОД ПРИМЕРНО ПО УСЛУГЕ  НА ДОМУ 1 ПО ОЧНОЙ ФОРМЕ СОЦИАЛЬНОГО ОБСЛУЖИВАНИЯ НАСЕЛЕНИЯ</t>
  </si>
  <si>
    <t>ед. измер. нормы</t>
  </si>
  <si>
    <t>ВСЕГО  ОБЪЕМ ФИНАНСОВОГО ОБЕСПЕЧЕНИЯ  НА ВЫПОЛНЕНИЯ МУНИЦИПАЛЬНОГО ЗАДАНИЯ НА 2019 ГОД ПРИМЕРНО ПО  УСЛУГЕ  НА ДОМУ 2  ПО ЗАОЧНОЙ ФОРМЕ СОЦИАЛЬНОГО ОБСЛУЖИВАНИЯ НАСЕЛЕНИЯ</t>
  </si>
  <si>
    <t>Инженер-программист</t>
  </si>
  <si>
    <t>общее полезное время использования комплекса = кол. раб дне(247)* кол.раб час в день (8)* кол. потребителей в чел-часах в ден. (834/1970=0,423)=835,85</t>
  </si>
  <si>
    <t>уборщик территории</t>
  </si>
  <si>
    <t>ВСЕГО  ОБЪЕМ ФИНАНСОВОГО ОБЕСПЕЧЕНИЯ НА ВЫПОЛНЕНИЯ МУНИЦИПАЛЬНОГО ЗАДАНИЯ НА 2019 ГОД ПРИМЕРНО ПО УСЛУГЕ  ПОЛУСТАЦИОНАР СОЦИАЛЬНОГО ОБСЛУЖИВАНИЯ НАСЕЛЕНИЯ</t>
  </si>
  <si>
    <t>Уборщик территорий</t>
  </si>
  <si>
    <t>Специалист по реабилитации</t>
  </si>
  <si>
    <t>гл. бухгалтер</t>
  </si>
  <si>
    <t>цена 1 ед. ресурса, руб.</t>
  </si>
  <si>
    <t>общее полезное время испол-ния имущ. Комп-са</t>
  </si>
  <si>
    <t>Специалист по соц. работе</t>
  </si>
  <si>
    <t>соц. работник</t>
  </si>
  <si>
    <t>общее полезное время использования комплекса = кол. раб дне(247)* кол. Раб час в день (8)* кол. потребителей в чел-часах в ден. (1/1970=0,0005)=4,987</t>
  </si>
  <si>
    <t>Специалист по охране труда</t>
  </si>
  <si>
    <t>Соц. работник</t>
  </si>
  <si>
    <t>ВСЕГО  ОБЪЕМ ФИНАНСОВОГО ОБЕСПЕЧЕНИЯ НА ВЫПОЛНЕНИЯ МУНИЦИПАЛЬНОГО ЗАДАНИЯ НА 2019 ГОД ПРИМЕРНО ПО УСЛУГЕ 3 ПОЛУСТАЦИОНАР СОЦИАЛЬНОГО ОБСЛУЖИВАНИЯ НАСЕЛЕНИЯ</t>
  </si>
  <si>
    <t>ВСЕГО  ОБЪЕМ ФИНАНСОВОГО ОБЕСПЕЧЕНИЯ НА ВЫПОЛНЕНИЯ МУНИЦИПАЛЬНОГО ЗАДАНИЯ НА 2019ГОД ПРИМЕРНО ПО УСЛУГЕ  ПОЛУСТАЦИОНАР СОЦИАЛЬНОГО ОБСЛУЖИВАНИЯ НАСЕЛЕНИЯ</t>
  </si>
  <si>
    <t>ВСЕГО  ОБЪЕМ ФИНАНСОВОГО ОБЕСПЕЧЕНИЯ НА ВЫПОЛНЕНИЕ МУНИЦИПАЛЬНОГО ЗАДАНИЯ НА 2019 ГОД ПРИМЕРНО ПО УСЛУГЕ  НА ДОМУ 1 ПО ОЧНОЙ ФОРМЕ СОЦИАЛЬНОГО ОБСЛУЖИВАНИЯ НАСЕЛЕНИЯ</t>
  </si>
  <si>
    <t>Приложение № 1 к постановлению администрации Дзержинского района от 25.01.2019 № 37-п</t>
  </si>
  <si>
    <t>Приложение № 2 к постановлению администрации Дзержинского района от 25.01.2019 № 37-п</t>
  </si>
  <si>
    <t>Приложение № 3 к постановлению администрации Дзержинского района от 25.01.2019 № 37-п</t>
  </si>
  <si>
    <t>Приложение № 4 к постановлению администрации Дзержинского района от 25.01.2019 № 37-п</t>
  </si>
  <si>
    <t>Приложение № 5 к постановлению администрации Дзержинского района от 25.01.2019 № 37-п</t>
  </si>
  <si>
    <t>Приложение № 6 к постановлению администрации Дзержинского района от 25.01.2019 № 37-п</t>
  </si>
  <si>
    <t>Приложение № 7 к постановлению администрации Дзержинского района от 25.01.2019 № 37-п</t>
  </si>
  <si>
    <t>Приложение № 8 к постановлению администрации Дзержинского района от 25.01.2019 № 37-п</t>
  </si>
  <si>
    <t>Приложение № 9 к постановлению администрации Дзержинского района от 25.01.2019 № 37-п</t>
  </si>
  <si>
    <t>Приложение № 10 к постановлению администрации Дзержинского района от 25.01.2019 № 37-п</t>
  </si>
  <si>
    <t>Приложение № 11 к постановлению администрации Дзержинского района от 25.01.2019 № 37-п</t>
  </si>
  <si>
    <t>Приложение № 12 к постановлению администрации Дзержинского района от 25.01.2019 № 37-п</t>
  </si>
  <si>
    <t>Приложение № 13 к постановлению администрации Дзержинского района от 25.01.2019 № 37-п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</si>
</sst>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0.00000"/>
    <numFmt numFmtId="175" formatCode="#,##0.000"/>
    <numFmt numFmtId="176" formatCode="0.0000"/>
    <numFmt numFmtId="177" formatCode="0.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Arial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Times New Roman"/>
      <family val="0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173" fontId="10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2" fontId="0" fillId="0" borderId="11" xfId="0" applyNumberFormat="1" applyBorder="1" applyAlignment="1">
      <alignment vertical="center" wrapText="1"/>
    </xf>
    <xf numFmtId="2" fontId="2" fillId="0" borderId="22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2" fillId="33" borderId="10" xfId="0" applyFont="1" applyFill="1" applyBorder="1" applyAlignment="1">
      <alignment vertical="center" wrapText="1"/>
    </xf>
    <xf numFmtId="2" fontId="10" fillId="34" borderId="30" xfId="0" applyNumberFormat="1" applyFont="1" applyFill="1" applyBorder="1" applyAlignment="1">
      <alignment horizontal="center" vertical="center"/>
    </xf>
    <xf numFmtId="173" fontId="10" fillId="35" borderId="10" xfId="0" applyNumberFormat="1" applyFont="1" applyFill="1" applyBorder="1" applyAlignment="1">
      <alignment/>
    </xf>
    <xf numFmtId="173" fontId="10" fillId="0" borderId="10" xfId="0" applyNumberFormat="1" applyFont="1" applyBorder="1" applyAlignment="1">
      <alignment horizontal="center" vertical="center"/>
    </xf>
    <xf numFmtId="2" fontId="10" fillId="36" borderId="30" xfId="0" applyNumberFormat="1" applyFont="1" applyFill="1" applyBorder="1" applyAlignment="1">
      <alignment horizontal="center" vertical="center"/>
    </xf>
    <xf numFmtId="2" fontId="2" fillId="36" borderId="22" xfId="0" applyNumberFormat="1" applyFont="1" applyFill="1" applyBorder="1" applyAlignment="1">
      <alignment/>
    </xf>
    <xf numFmtId="2" fontId="10" fillId="36" borderId="22" xfId="0" applyNumberFormat="1" applyFont="1" applyFill="1" applyBorder="1" applyAlignment="1">
      <alignment horizontal="center" vertical="center"/>
    </xf>
    <xf numFmtId="2" fontId="10" fillId="36" borderId="18" xfId="0" applyNumberFormat="1" applyFont="1" applyFill="1" applyBorder="1" applyAlignment="1">
      <alignment horizontal="center" vertical="center"/>
    </xf>
    <xf numFmtId="173" fontId="10" fillId="36" borderId="10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176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2" fontId="5" fillId="0" borderId="3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53" fillId="0" borderId="0" xfId="0" applyFont="1" applyAlignment="1">
      <alignment/>
    </xf>
    <xf numFmtId="2" fontId="10" fillId="34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3" fillId="37" borderId="15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2" fontId="3" fillId="37" borderId="11" xfId="0" applyNumberFormat="1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173" fontId="10" fillId="37" borderId="16" xfId="0" applyNumberFormat="1" applyFont="1" applyFill="1" applyBorder="1" applyAlignment="1">
      <alignment horizontal="center" vertical="center"/>
    </xf>
    <xf numFmtId="2" fontId="10" fillId="37" borderId="18" xfId="0" applyNumberFormat="1" applyFont="1" applyFill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33" xfId="0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0" fontId="54" fillId="38" borderId="37" xfId="0" applyFont="1" applyFill="1" applyBorder="1" applyAlignment="1">
      <alignment horizontal="center" vertical="center" wrapText="1" readingOrder="1"/>
    </xf>
    <xf numFmtId="4" fontId="54" fillId="38" borderId="37" xfId="0" applyNumberFormat="1" applyFont="1" applyFill="1" applyBorder="1" applyAlignment="1">
      <alignment horizontal="center" vertical="center" wrapText="1" readingOrder="1"/>
    </xf>
    <xf numFmtId="0" fontId="54" fillId="39" borderId="38" xfId="0" applyFont="1" applyFill="1" applyBorder="1" applyAlignment="1">
      <alignment horizontal="center" vertical="center" wrapText="1" readingOrder="1"/>
    </xf>
    <xf numFmtId="0" fontId="55" fillId="39" borderId="38" xfId="0" applyFont="1" applyFill="1" applyBorder="1" applyAlignment="1">
      <alignment horizontal="center" vertical="center" wrapText="1" readingOrder="1"/>
    </xf>
    <xf numFmtId="1" fontId="11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right"/>
    </xf>
    <xf numFmtId="4" fontId="55" fillId="38" borderId="37" xfId="0" applyNumberFormat="1" applyFont="1" applyFill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5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2" fontId="56" fillId="0" borderId="10" xfId="0" applyNumberFormat="1" applyFont="1" applyBorder="1" applyAlignment="1">
      <alignment vertical="center" wrapText="1"/>
    </xf>
    <xf numFmtId="176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10" fillId="0" borderId="10" xfId="0" applyNumberFormat="1" applyFont="1" applyFill="1" applyBorder="1" applyAlignment="1">
      <alignment/>
    </xf>
    <xf numFmtId="4" fontId="55" fillId="0" borderId="37" xfId="0" applyNumberFormat="1" applyFont="1" applyFill="1" applyBorder="1" applyAlignment="1">
      <alignment horizontal="center" vertical="center" wrapText="1" readingOrder="1"/>
    </xf>
    <xf numFmtId="0" fontId="55" fillId="0" borderId="37" xfId="0" applyFont="1" applyFill="1" applyBorder="1" applyAlignment="1">
      <alignment horizontal="center" vertical="center" wrapText="1" readingOrder="1"/>
    </xf>
    <xf numFmtId="0" fontId="57" fillId="0" borderId="10" xfId="0" applyFont="1" applyFill="1" applyBorder="1" applyAlignment="1">
      <alignment vertical="center" wrapText="1"/>
    </xf>
    <xf numFmtId="2" fontId="57" fillId="0" borderId="10" xfId="0" applyNumberFormat="1" applyFont="1" applyFill="1" applyBorder="1" applyAlignment="1">
      <alignment vertical="center" wrapText="1"/>
    </xf>
    <xf numFmtId="176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10" fillId="0" borderId="2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0" fillId="0" borderId="11" xfId="0" applyNumberForma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center" vertical="center"/>
    </xf>
    <xf numFmtId="4" fontId="54" fillId="0" borderId="37" xfId="0" applyNumberFormat="1" applyFont="1" applyFill="1" applyBorder="1" applyAlignment="1">
      <alignment horizontal="center" vertical="center" wrapText="1" readingOrder="1"/>
    </xf>
    <xf numFmtId="0" fontId="54" fillId="0" borderId="37" xfId="0" applyFont="1" applyFill="1" applyBorder="1" applyAlignment="1">
      <alignment horizontal="center" vertical="center" wrapText="1" readingOrder="1"/>
    </xf>
    <xf numFmtId="0" fontId="54" fillId="0" borderId="39" xfId="0" applyFont="1" applyFill="1" applyBorder="1" applyAlignment="1">
      <alignment horizontal="center" vertical="center" wrapText="1" readingOrder="1"/>
    </xf>
    <xf numFmtId="2" fontId="2" fillId="40" borderId="22" xfId="0" applyNumberFormat="1" applyFont="1" applyFill="1" applyBorder="1" applyAlignment="1">
      <alignment/>
    </xf>
    <xf numFmtId="2" fontId="10" fillId="40" borderId="22" xfId="0" applyNumberFormat="1" applyFont="1" applyFill="1" applyBorder="1" applyAlignment="1">
      <alignment horizontal="center" vertical="center"/>
    </xf>
    <xf numFmtId="2" fontId="10" fillId="40" borderId="18" xfId="0" applyNumberFormat="1" applyFont="1" applyFill="1" applyBorder="1" applyAlignment="1">
      <alignment horizontal="center" vertical="center"/>
    </xf>
    <xf numFmtId="2" fontId="10" fillId="40" borderId="10" xfId="0" applyNumberFormat="1" applyFont="1" applyFill="1" applyBorder="1" applyAlignment="1">
      <alignment/>
    </xf>
    <xf numFmtId="4" fontId="3" fillId="4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3" fontId="10" fillId="0" borderId="16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0" xfId="0" applyFill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/>
    </xf>
    <xf numFmtId="2" fontId="3" fillId="0" borderId="34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177" fontId="3" fillId="0" borderId="11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5" fillId="0" borderId="21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2" fontId="5" fillId="0" borderId="31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58" fillId="0" borderId="0" xfId="0" applyFont="1" applyAlignment="1">
      <alignment/>
    </xf>
    <xf numFmtId="0" fontId="43" fillId="0" borderId="41" xfId="0" applyFont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1"/>
  <sheetViews>
    <sheetView zoomScalePageLayoutView="0" workbookViewId="0" topLeftCell="A1">
      <selection activeCell="H2" sqref="H2:K2"/>
    </sheetView>
  </sheetViews>
  <sheetFormatPr defaultColWidth="9.140625" defaultRowHeight="15"/>
  <cols>
    <col min="1" max="1" width="1.28515625" style="0" customWidth="1"/>
    <col min="2" max="2" width="11.28125" style="0" customWidth="1"/>
    <col min="3" max="3" width="31.421875" style="0" customWidth="1"/>
    <col min="4" max="4" width="12.28125" style="0" customWidth="1"/>
    <col min="5" max="5" width="26.140625" style="0" customWidth="1"/>
    <col min="6" max="6" width="13.00390625" style="0" customWidth="1"/>
    <col min="7" max="7" width="10.8515625" style="0" customWidth="1"/>
    <col min="8" max="8" width="11.421875" style="0" customWidth="1"/>
    <col min="9" max="9" width="16.140625" style="0" customWidth="1"/>
    <col min="10" max="10" width="12.57421875" style="0" customWidth="1"/>
    <col min="11" max="11" width="29.57421875" style="0" customWidth="1"/>
  </cols>
  <sheetData>
    <row r="2" spans="3:11" ht="42.75" customHeight="1">
      <c r="C2" s="92" t="s">
        <v>93</v>
      </c>
      <c r="H2" s="257" t="s">
        <v>222</v>
      </c>
      <c r="I2" s="257"/>
      <c r="J2" s="257"/>
      <c r="K2" s="257"/>
    </row>
    <row r="3" spans="3:11" ht="18.75">
      <c r="C3" s="10" t="s">
        <v>150</v>
      </c>
      <c r="D3" s="9"/>
      <c r="E3" s="9"/>
      <c r="F3" s="9"/>
      <c r="H3" s="232"/>
      <c r="I3" s="232"/>
      <c r="J3" s="232"/>
      <c r="K3" s="232"/>
    </row>
    <row r="4" ht="20.25" customHeight="1">
      <c r="C4" s="92"/>
    </row>
    <row r="5" ht="15">
      <c r="C5" t="s">
        <v>185</v>
      </c>
    </row>
    <row r="6" spans="3:5" ht="21">
      <c r="C6" s="11" t="s">
        <v>5</v>
      </c>
      <c r="D6" s="11"/>
      <c r="E6" s="11" t="s">
        <v>6</v>
      </c>
    </row>
    <row r="7" spans="3:12" ht="75" customHeight="1">
      <c r="C7" s="2" t="s">
        <v>1</v>
      </c>
      <c r="D7" s="2" t="s">
        <v>2</v>
      </c>
      <c r="E7" s="2" t="s">
        <v>20</v>
      </c>
      <c r="F7" s="2" t="s">
        <v>2</v>
      </c>
      <c r="H7" s="236" t="s">
        <v>192</v>
      </c>
      <c r="I7" s="233"/>
      <c r="J7" s="233"/>
      <c r="K7" s="233"/>
      <c r="L7" s="233"/>
    </row>
    <row r="8" spans="2:11" ht="18.75">
      <c r="B8" t="s">
        <v>121</v>
      </c>
      <c r="C8" s="3" t="s">
        <v>88</v>
      </c>
      <c r="D8" s="87">
        <v>2</v>
      </c>
      <c r="E8" s="3" t="s">
        <v>3</v>
      </c>
      <c r="F8" s="87">
        <v>1</v>
      </c>
      <c r="H8" s="233" t="s">
        <v>173</v>
      </c>
      <c r="I8" s="233"/>
      <c r="J8" s="233"/>
      <c r="K8" s="233"/>
    </row>
    <row r="9" spans="3:14" ht="19.5" customHeight="1">
      <c r="C9" s="3" t="s">
        <v>218</v>
      </c>
      <c r="D9" s="87">
        <v>31</v>
      </c>
      <c r="E9" s="3" t="s">
        <v>211</v>
      </c>
      <c r="F9" s="87">
        <v>1</v>
      </c>
      <c r="H9" s="237" t="s">
        <v>186</v>
      </c>
      <c r="I9" s="232"/>
      <c r="J9" s="232"/>
      <c r="K9" s="232"/>
      <c r="L9" s="232"/>
      <c r="M9" s="13"/>
      <c r="N9" s="13"/>
    </row>
    <row r="10" spans="3:12" ht="18.75">
      <c r="C10" s="5"/>
      <c r="D10" s="88"/>
      <c r="E10" s="5" t="s">
        <v>73</v>
      </c>
      <c r="F10" s="88">
        <v>1</v>
      </c>
      <c r="H10" s="232"/>
      <c r="I10" s="232"/>
      <c r="J10" s="232"/>
      <c r="K10" s="232"/>
      <c r="L10" s="232"/>
    </row>
    <row r="11" spans="2:12" ht="18.75">
      <c r="B11" t="s">
        <v>120</v>
      </c>
      <c r="C11" s="5" t="s">
        <v>88</v>
      </c>
      <c r="D11" s="88">
        <v>2</v>
      </c>
      <c r="E11" s="5" t="s">
        <v>84</v>
      </c>
      <c r="F11" s="88">
        <v>1</v>
      </c>
      <c r="I11" s="66"/>
      <c r="J11" s="66"/>
      <c r="K11" s="66"/>
      <c r="L11" s="66"/>
    </row>
    <row r="12" spans="3:12" ht="18.75">
      <c r="C12" s="5" t="s">
        <v>214</v>
      </c>
      <c r="D12" s="88">
        <v>5</v>
      </c>
      <c r="E12" s="5" t="s">
        <v>85</v>
      </c>
      <c r="F12" s="88">
        <v>2</v>
      </c>
      <c r="I12" s="66"/>
      <c r="J12" s="66"/>
      <c r="K12" s="66"/>
      <c r="L12" s="66"/>
    </row>
    <row r="13" spans="3:12" ht="18.75">
      <c r="C13" s="5" t="s">
        <v>130</v>
      </c>
      <c r="D13" s="88">
        <v>1</v>
      </c>
      <c r="E13" s="5" t="s">
        <v>129</v>
      </c>
      <c r="F13" s="88">
        <v>0.5</v>
      </c>
      <c r="I13" s="66"/>
      <c r="J13" s="66"/>
      <c r="K13" s="66"/>
      <c r="L13" s="66"/>
    </row>
    <row r="14" spans="3:12" ht="18.75">
      <c r="C14" s="5" t="s">
        <v>205</v>
      </c>
      <c r="D14" s="88">
        <v>1</v>
      </c>
      <c r="E14" s="5" t="s">
        <v>132</v>
      </c>
      <c r="F14" s="88">
        <v>0.5</v>
      </c>
      <c r="I14" s="66"/>
      <c r="J14" s="66"/>
      <c r="K14" s="66"/>
      <c r="L14" s="66"/>
    </row>
    <row r="15" spans="3:12" ht="18.75">
      <c r="C15" s="5" t="s">
        <v>133</v>
      </c>
      <c r="D15" s="88">
        <v>1</v>
      </c>
      <c r="E15" s="5"/>
      <c r="F15" s="88"/>
      <c r="I15" s="66"/>
      <c r="J15" s="66"/>
      <c r="K15" s="66"/>
      <c r="L15" s="66"/>
    </row>
    <row r="16" spans="3:12" ht="18.75">
      <c r="C16" s="5" t="s">
        <v>131</v>
      </c>
      <c r="D16" s="88">
        <v>0.5</v>
      </c>
      <c r="E16" s="5"/>
      <c r="F16" s="88"/>
      <c r="I16" s="66"/>
      <c r="J16" s="66"/>
      <c r="K16" s="66"/>
      <c r="L16" s="66"/>
    </row>
    <row r="17" spans="3:12" ht="18.75">
      <c r="C17" s="5" t="s">
        <v>95</v>
      </c>
      <c r="D17" s="88">
        <v>0.5</v>
      </c>
      <c r="E17" s="5" t="s">
        <v>86</v>
      </c>
      <c r="F17" s="88">
        <v>3</v>
      </c>
      <c r="I17" s="66"/>
      <c r="J17" s="66"/>
      <c r="K17" s="66"/>
      <c r="L17" s="66"/>
    </row>
    <row r="18" spans="3:12" ht="18.75">
      <c r="C18" s="3" t="s">
        <v>218</v>
      </c>
      <c r="D18" s="87">
        <v>1</v>
      </c>
      <c r="E18" s="3" t="s">
        <v>87</v>
      </c>
      <c r="F18" s="87">
        <v>1</v>
      </c>
      <c r="I18" s="66"/>
      <c r="J18" s="66"/>
      <c r="K18" s="66"/>
      <c r="L18" s="66"/>
    </row>
    <row r="19" spans="3:7" ht="16.5" thickBot="1">
      <c r="C19" s="67" t="s">
        <v>4</v>
      </c>
      <c r="D19" s="89">
        <f>D18+D17+D12+D11+D9+D8+D13+D14+D16+D15</f>
        <v>45</v>
      </c>
      <c r="E19" s="68"/>
      <c r="F19" s="90">
        <f>F18+F17+F12+F11+F10+F9+F8+F13+F14</f>
        <v>11</v>
      </c>
      <c r="G19">
        <v>56</v>
      </c>
    </row>
    <row r="20" spans="3:6" ht="15">
      <c r="C20" s="1"/>
      <c r="D20" s="1"/>
      <c r="E20" s="1"/>
      <c r="F20" s="1"/>
    </row>
    <row r="21" spans="3:6" ht="15">
      <c r="C21" s="1"/>
      <c r="D21" s="1"/>
      <c r="E21" s="1"/>
      <c r="F21" s="1"/>
    </row>
    <row r="22" spans="3:6" ht="18.75">
      <c r="C22" s="12" t="s">
        <v>7</v>
      </c>
      <c r="D22" s="12"/>
      <c r="E22" s="12"/>
      <c r="F22" s="1"/>
    </row>
    <row r="23" spans="3:6" ht="15">
      <c r="C23" s="1"/>
      <c r="D23" s="1"/>
      <c r="E23" s="1"/>
      <c r="F23" s="1"/>
    </row>
    <row r="24" spans="3:10" ht="75">
      <c r="C24" s="14" t="s">
        <v>8</v>
      </c>
      <c r="D24" s="14" t="s">
        <v>9</v>
      </c>
      <c r="E24" s="14" t="s">
        <v>10</v>
      </c>
      <c r="F24" s="14" t="s">
        <v>11</v>
      </c>
      <c r="G24" s="14" t="s">
        <v>92</v>
      </c>
      <c r="H24" s="14" t="s">
        <v>12</v>
      </c>
      <c r="I24" s="14" t="s">
        <v>189</v>
      </c>
      <c r="J24" s="14" t="s">
        <v>14</v>
      </c>
    </row>
    <row r="25" spans="3:10" ht="30">
      <c r="C25" s="69">
        <v>1</v>
      </c>
      <c r="D25" s="69">
        <v>2</v>
      </c>
      <c r="E25" s="69">
        <v>3</v>
      </c>
      <c r="F25" s="69" t="s">
        <v>187</v>
      </c>
      <c r="G25" s="69">
        <v>5</v>
      </c>
      <c r="H25" s="69" t="s">
        <v>15</v>
      </c>
      <c r="I25" s="69" t="s">
        <v>188</v>
      </c>
      <c r="J25" s="69" t="s">
        <v>17</v>
      </c>
    </row>
    <row r="26" spans="3:10" ht="18.75">
      <c r="C26" s="3" t="s">
        <v>88</v>
      </c>
      <c r="D26" s="70">
        <v>23046.56</v>
      </c>
      <c r="E26" s="70">
        <v>1</v>
      </c>
      <c r="F26" s="71">
        <f>SUM(E26*1970)</f>
        <v>1970</v>
      </c>
      <c r="G26" s="15">
        <v>124</v>
      </c>
      <c r="H26" s="84">
        <f>SUM(F26/G26)</f>
        <v>15.887096774193548</v>
      </c>
      <c r="I26" s="17">
        <f>D26*12*1.302/1970</f>
        <v>182.78144844670055</v>
      </c>
      <c r="J26" s="18">
        <f>SUM(H26*I26)</f>
        <v>2903.866560000001</v>
      </c>
    </row>
    <row r="27" spans="3:10" ht="18.75">
      <c r="C27" s="3" t="s">
        <v>81</v>
      </c>
      <c r="D27" s="71">
        <v>36900.26</v>
      </c>
      <c r="E27" s="71">
        <v>14</v>
      </c>
      <c r="F27" s="71">
        <f>SUM(E27*1970)</f>
        <v>27580</v>
      </c>
      <c r="G27" s="15">
        <v>124</v>
      </c>
      <c r="H27" s="84">
        <f>SUM(F27/G27)</f>
        <v>222.41935483870967</v>
      </c>
      <c r="I27" s="18">
        <f>D27*12*1.302/1970</f>
        <v>292.65465088324873</v>
      </c>
      <c r="J27" s="18">
        <f>SUM(H27*I27)</f>
        <v>65092.058639999996</v>
      </c>
    </row>
    <row r="28" spans="3:10" ht="0.75" customHeight="1">
      <c r="C28" s="91"/>
      <c r="D28" s="71"/>
      <c r="E28" s="71"/>
      <c r="F28" s="71">
        <f>SUM(E28*1974)</f>
        <v>0</v>
      </c>
      <c r="G28" s="15">
        <v>240</v>
      </c>
      <c r="H28" s="84">
        <f>SUM(F28/G28)</f>
        <v>0</v>
      </c>
      <c r="I28" s="18">
        <f>D28*12*1.302/1974</f>
        <v>0</v>
      </c>
      <c r="J28" s="18">
        <f>SUM(H28*I28)</f>
        <v>0</v>
      </c>
    </row>
    <row r="29" spans="3:10" ht="15" hidden="1">
      <c r="C29" s="15"/>
      <c r="D29" s="71"/>
      <c r="E29" s="71"/>
      <c r="F29" s="71">
        <f>SUM(E29*1974)</f>
        <v>0</v>
      </c>
      <c r="G29" s="15">
        <v>240</v>
      </c>
      <c r="H29" s="84">
        <f>SUM(F29/G29)</f>
        <v>0</v>
      </c>
      <c r="I29" s="18">
        <f>D29*12*1.302/1974</f>
        <v>0</v>
      </c>
      <c r="J29" s="18">
        <f>SUM(H29*I29)</f>
        <v>0</v>
      </c>
    </row>
    <row r="30" spans="3:10" ht="18.75" customHeight="1" hidden="1">
      <c r="C30" s="15"/>
      <c r="D30" s="71"/>
      <c r="E30" s="71"/>
      <c r="F30" s="71"/>
      <c r="G30" s="15"/>
      <c r="H30" s="84"/>
      <c r="I30" s="18"/>
      <c r="J30" s="18"/>
    </row>
    <row r="31" spans="3:10" ht="15">
      <c r="C31" s="16" t="s">
        <v>18</v>
      </c>
      <c r="D31" s="71">
        <f>D27+D26</f>
        <v>59946.82000000001</v>
      </c>
      <c r="E31" s="71">
        <f>SUM(E26:E30)</f>
        <v>15</v>
      </c>
      <c r="F31" s="71"/>
      <c r="G31" s="71"/>
      <c r="H31" s="132">
        <f>SUM(H26:H30)</f>
        <v>238.3064516129032</v>
      </c>
      <c r="I31" s="133"/>
      <c r="J31" s="133">
        <f>SUM(J26:J30)</f>
        <v>67995.9252</v>
      </c>
    </row>
    <row r="32" spans="3:10" ht="15">
      <c r="C32" s="1"/>
      <c r="D32" s="1"/>
      <c r="E32" s="1"/>
      <c r="F32" s="1"/>
      <c r="H32" s="134"/>
      <c r="I32" s="135"/>
      <c r="J32" s="135"/>
    </row>
    <row r="33" spans="3:6" ht="9.75" customHeight="1">
      <c r="C33" s="1"/>
      <c r="D33" s="1"/>
      <c r="E33" s="1"/>
      <c r="F33" s="1"/>
    </row>
    <row r="34" spans="3:6" ht="15" hidden="1">
      <c r="C34" s="1"/>
      <c r="D34" s="1"/>
      <c r="E34" s="1"/>
      <c r="F34" s="1"/>
    </row>
    <row r="35" spans="3:6" ht="15" hidden="1">
      <c r="C35" s="1"/>
      <c r="D35" s="1"/>
      <c r="E35" s="1"/>
      <c r="F35" s="1"/>
    </row>
    <row r="36" spans="3:6" ht="15" hidden="1">
      <c r="C36" s="1"/>
      <c r="D36" s="1"/>
      <c r="E36" s="1"/>
      <c r="F36" s="1"/>
    </row>
    <row r="37" spans="3:6" ht="15" hidden="1">
      <c r="C37" s="1"/>
      <c r="D37" s="1"/>
      <c r="E37" s="1"/>
      <c r="F37" s="1"/>
    </row>
    <row r="38" spans="3:6" ht="15" hidden="1">
      <c r="C38" s="1"/>
      <c r="D38" s="1"/>
      <c r="E38" s="1"/>
      <c r="F38" s="1"/>
    </row>
    <row r="39" spans="3:6" ht="15" hidden="1">
      <c r="C39" s="1"/>
      <c r="D39" s="1"/>
      <c r="E39" s="1"/>
      <c r="F39" s="1"/>
    </row>
    <row r="40" spans="3:6" ht="15" hidden="1">
      <c r="C40" s="1"/>
      <c r="D40" s="1"/>
      <c r="E40" s="1"/>
      <c r="F40" s="1"/>
    </row>
    <row r="41" spans="3:6" ht="15" hidden="1">
      <c r="C41" s="1"/>
      <c r="D41" s="1"/>
      <c r="E41" s="1"/>
      <c r="F41" s="1"/>
    </row>
    <row r="42" spans="3:6" ht="15" hidden="1">
      <c r="C42" s="1"/>
      <c r="D42" s="1"/>
      <c r="E42" s="1"/>
      <c r="F42" s="1"/>
    </row>
    <row r="43" spans="3:6" ht="15" hidden="1">
      <c r="C43" s="1"/>
      <c r="D43" s="1"/>
      <c r="E43" s="1"/>
      <c r="F43" s="1"/>
    </row>
    <row r="44" spans="3:6" ht="15" hidden="1">
      <c r="C44" s="1"/>
      <c r="D44" s="1"/>
      <c r="E44" s="1"/>
      <c r="F44" s="1"/>
    </row>
    <row r="45" spans="3:6" ht="15" hidden="1">
      <c r="C45" s="1"/>
      <c r="D45" s="1"/>
      <c r="E45" s="1"/>
      <c r="F45" s="1"/>
    </row>
    <row r="46" spans="3:6" ht="15">
      <c r="C46" s="1"/>
      <c r="D46" s="1"/>
      <c r="E46" s="1"/>
      <c r="F46" s="1"/>
    </row>
    <row r="47" spans="3:6" ht="18.75">
      <c r="C47" s="12" t="s">
        <v>19</v>
      </c>
      <c r="D47" s="1"/>
      <c r="E47" s="1"/>
      <c r="F47" s="1"/>
    </row>
    <row r="48" spans="3:6" ht="18.75">
      <c r="C48" s="12"/>
      <c r="D48" s="1"/>
      <c r="E48" s="1"/>
      <c r="F48" s="1"/>
    </row>
    <row r="49" spans="3:10" ht="43.5" customHeight="1">
      <c r="C49" s="73" t="s">
        <v>34</v>
      </c>
      <c r="D49" s="238"/>
      <c r="E49" s="238"/>
      <c r="F49" s="238"/>
      <c r="G49" s="238"/>
      <c r="H49" s="238"/>
      <c r="I49" s="238"/>
      <c r="J49" s="238"/>
    </row>
    <row r="50" spans="3:6" ht="15">
      <c r="C50" s="1"/>
      <c r="D50" s="1"/>
      <c r="E50" s="1"/>
      <c r="F50" s="1"/>
    </row>
    <row r="51" spans="3:10" ht="75">
      <c r="C51" s="14" t="s">
        <v>8</v>
      </c>
      <c r="D51" s="14" t="s">
        <v>9</v>
      </c>
      <c r="E51" s="14" t="s">
        <v>10</v>
      </c>
      <c r="F51" s="14" t="s">
        <v>11</v>
      </c>
      <c r="G51" s="14" t="s">
        <v>92</v>
      </c>
      <c r="H51" s="14" t="s">
        <v>12</v>
      </c>
      <c r="I51" s="14" t="s">
        <v>189</v>
      </c>
      <c r="J51" s="14" t="s">
        <v>14</v>
      </c>
    </row>
    <row r="52" spans="3:10" ht="15">
      <c r="C52" s="14">
        <v>1</v>
      </c>
      <c r="D52" s="14">
        <v>2</v>
      </c>
      <c r="E52" s="14">
        <v>3</v>
      </c>
      <c r="F52" s="14">
        <v>4</v>
      </c>
      <c r="G52" s="14">
        <v>5</v>
      </c>
      <c r="H52" s="14" t="s">
        <v>15</v>
      </c>
      <c r="I52" s="14" t="s">
        <v>67</v>
      </c>
      <c r="J52" s="14" t="s">
        <v>17</v>
      </c>
    </row>
    <row r="53" spans="3:10" ht="18.75">
      <c r="C53" s="3" t="s">
        <v>3</v>
      </c>
      <c r="D53" s="71">
        <v>16887</v>
      </c>
      <c r="E53" s="18">
        <v>0.25</v>
      </c>
      <c r="F53" s="15">
        <f>SUM(E53*1970)</f>
        <v>492.5</v>
      </c>
      <c r="G53" s="15">
        <v>124</v>
      </c>
      <c r="H53" s="84">
        <f aca="true" t="shared" si="0" ref="H53:H58">SUM(F53/G53)</f>
        <v>3.971774193548387</v>
      </c>
      <c r="I53" s="18">
        <f aca="true" t="shared" si="1" ref="I53:I58">D53*12*1.302/1970</f>
        <v>133.93019695431474</v>
      </c>
      <c r="J53" s="18">
        <f aca="true" t="shared" si="2" ref="J53:J58">SUM(H53*I53)</f>
        <v>531.9405</v>
      </c>
    </row>
    <row r="54" spans="3:10" ht="18.75">
      <c r="C54" s="3" t="s">
        <v>82</v>
      </c>
      <c r="D54" s="71">
        <v>14144.08</v>
      </c>
      <c r="E54" s="18">
        <v>0.25</v>
      </c>
      <c r="F54" s="15">
        <f>SUM(E54*1970)</f>
        <v>492.5</v>
      </c>
      <c r="G54" s="15">
        <v>124</v>
      </c>
      <c r="H54" s="84">
        <f t="shared" si="0"/>
        <v>3.971774193548387</v>
      </c>
      <c r="I54" s="18">
        <f t="shared" si="1"/>
        <v>112.17619589847716</v>
      </c>
      <c r="J54" s="18">
        <f t="shared" si="2"/>
        <v>445.53852</v>
      </c>
    </row>
    <row r="55" spans="3:10" ht="18.75">
      <c r="C55" s="5" t="s">
        <v>73</v>
      </c>
      <c r="D55" s="71">
        <v>9793.95</v>
      </c>
      <c r="E55" s="18">
        <v>0.25</v>
      </c>
      <c r="F55" s="15">
        <f>SUM(E55*1970)</f>
        <v>492.5</v>
      </c>
      <c r="G55" s="15">
        <v>124</v>
      </c>
      <c r="H55" s="84">
        <f t="shared" si="0"/>
        <v>3.971774193548387</v>
      </c>
      <c r="I55" s="18">
        <f t="shared" si="1"/>
        <v>77.67546944162437</v>
      </c>
      <c r="J55" s="18">
        <f t="shared" si="2"/>
        <v>308.509425</v>
      </c>
    </row>
    <row r="56" spans="3:10" ht="18.75">
      <c r="C56" s="5" t="s">
        <v>84</v>
      </c>
      <c r="D56" s="71">
        <v>10102.72</v>
      </c>
      <c r="E56" s="18">
        <v>0.25</v>
      </c>
      <c r="F56" s="15">
        <f>SUM(E56*1970)</f>
        <v>492.5</v>
      </c>
      <c r="G56" s="15">
        <v>124</v>
      </c>
      <c r="H56" s="84">
        <f t="shared" si="0"/>
        <v>3.971774193548387</v>
      </c>
      <c r="I56" s="18">
        <f t="shared" si="1"/>
        <v>80.12431334010151</v>
      </c>
      <c r="J56" s="18">
        <f t="shared" si="2"/>
        <v>318.23567999999995</v>
      </c>
    </row>
    <row r="57" spans="3:10" ht="18.75">
      <c r="C57" s="5" t="s">
        <v>136</v>
      </c>
      <c r="D57" s="71">
        <v>0</v>
      </c>
      <c r="E57" s="18">
        <v>0</v>
      </c>
      <c r="F57" s="15">
        <f>SUM(E57*1973)</f>
        <v>0</v>
      </c>
      <c r="G57" s="15">
        <v>124</v>
      </c>
      <c r="H57" s="84">
        <f t="shared" si="0"/>
        <v>0</v>
      </c>
      <c r="I57" s="18">
        <f t="shared" si="1"/>
        <v>0</v>
      </c>
      <c r="J57" s="18">
        <f t="shared" si="2"/>
        <v>0</v>
      </c>
    </row>
    <row r="58" spans="3:10" ht="18.75">
      <c r="C58" s="3" t="s">
        <v>87</v>
      </c>
      <c r="D58" s="71">
        <v>9024</v>
      </c>
      <c r="E58" s="18">
        <v>0.5</v>
      </c>
      <c r="F58" s="15">
        <f>SUM(E58*1973)</f>
        <v>986.5</v>
      </c>
      <c r="G58" s="15">
        <v>124</v>
      </c>
      <c r="H58" s="84">
        <f t="shared" si="0"/>
        <v>7.955645161290323</v>
      </c>
      <c r="I58" s="18">
        <f t="shared" si="1"/>
        <v>71.5690233502538</v>
      </c>
      <c r="J58" s="18">
        <f t="shared" si="2"/>
        <v>569.3777543147207</v>
      </c>
    </row>
    <row r="59" spans="3:10" ht="15">
      <c r="C59" s="16" t="s">
        <v>18</v>
      </c>
      <c r="D59" s="71">
        <f>SUM(D53:D55)</f>
        <v>40825.03</v>
      </c>
      <c r="E59" s="18">
        <f>SUM(E53:E58)</f>
        <v>1.5</v>
      </c>
      <c r="F59" s="18"/>
      <c r="G59" s="18"/>
      <c r="H59" s="20">
        <f>SUM(H53:H58)</f>
        <v>23.842741935483872</v>
      </c>
      <c r="I59" s="18">
        <f>SUM(I53:I58)</f>
        <v>475.4751989847716</v>
      </c>
      <c r="J59" s="136">
        <f>SUM(J53:J58)</f>
        <v>2173.6018793147205</v>
      </c>
    </row>
    <row r="65" spans="3:6" ht="15">
      <c r="C65" s="61" t="s">
        <v>21</v>
      </c>
      <c r="D65" s="1"/>
      <c r="E65" s="1"/>
      <c r="F65" s="1"/>
    </row>
    <row r="66" ht="15.75" thickBot="1"/>
    <row r="67" spans="3:10" ht="75.75" thickBot="1">
      <c r="C67" s="95" t="s">
        <v>22</v>
      </c>
      <c r="D67" s="96" t="s">
        <v>23</v>
      </c>
      <c r="E67" s="96" t="s">
        <v>24</v>
      </c>
      <c r="F67" s="96" t="s">
        <v>195</v>
      </c>
      <c r="G67" s="96" t="s">
        <v>108</v>
      </c>
      <c r="H67" s="96" t="s">
        <v>27</v>
      </c>
      <c r="I67" s="96" t="s">
        <v>28</v>
      </c>
      <c r="J67" s="97" t="s">
        <v>14</v>
      </c>
    </row>
    <row r="68" spans="3:10" ht="15">
      <c r="C68" s="98">
        <v>1</v>
      </c>
      <c r="D68" s="98">
        <v>2</v>
      </c>
      <c r="E68" s="98">
        <v>3</v>
      </c>
      <c r="F68" s="98">
        <v>4</v>
      </c>
      <c r="G68" s="98" t="s">
        <v>29</v>
      </c>
      <c r="H68" s="98">
        <v>6</v>
      </c>
      <c r="I68" s="98">
        <v>7</v>
      </c>
      <c r="J68" s="98" t="s">
        <v>30</v>
      </c>
    </row>
    <row r="69" spans="3:10" ht="15">
      <c r="C69" s="99"/>
      <c r="D69" s="99"/>
      <c r="E69" s="99"/>
      <c r="F69" s="99"/>
      <c r="G69" s="99"/>
      <c r="H69" s="99"/>
      <c r="I69" s="99"/>
      <c r="J69" s="100"/>
    </row>
    <row r="70" spans="3:10" ht="15">
      <c r="C70" s="99"/>
      <c r="D70" s="99"/>
      <c r="E70" s="99"/>
      <c r="F70" s="99"/>
      <c r="G70" s="99"/>
      <c r="H70" s="99"/>
      <c r="I70" s="99"/>
      <c r="J70" s="100"/>
    </row>
    <row r="71" spans="3:10" ht="15">
      <c r="C71" s="99"/>
      <c r="D71" s="99"/>
      <c r="E71" s="99"/>
      <c r="F71" s="99"/>
      <c r="G71" s="99"/>
      <c r="H71" s="99"/>
      <c r="I71" s="99"/>
      <c r="J71" s="100"/>
    </row>
    <row r="72" spans="3:10" ht="15">
      <c r="C72" s="99"/>
      <c r="D72" s="99"/>
      <c r="E72" s="99"/>
      <c r="F72" s="99"/>
      <c r="G72" s="99"/>
      <c r="H72" s="99"/>
      <c r="I72" s="99"/>
      <c r="J72" s="100"/>
    </row>
    <row r="73" spans="3:10" ht="15.75" thickBot="1">
      <c r="C73" s="101"/>
      <c r="D73" s="101"/>
      <c r="E73" s="101"/>
      <c r="F73" s="99"/>
      <c r="G73" s="101"/>
      <c r="H73" s="101"/>
      <c r="I73" s="101"/>
      <c r="J73" s="102"/>
    </row>
    <row r="74" spans="3:10" ht="15.75" thickBot="1">
      <c r="C74" s="103" t="s">
        <v>18</v>
      </c>
      <c r="D74" s="104"/>
      <c r="E74" s="104"/>
      <c r="F74" s="104"/>
      <c r="G74" s="105"/>
      <c r="H74" s="104"/>
      <c r="I74" s="104"/>
      <c r="J74" s="106">
        <f>SUM(J68:J73)</f>
        <v>0</v>
      </c>
    </row>
    <row r="75" spans="3:10" ht="15">
      <c r="C75" s="21"/>
      <c r="D75" s="21"/>
      <c r="E75" s="21"/>
      <c r="F75" s="21"/>
      <c r="G75" s="21"/>
      <c r="H75" s="21"/>
      <c r="I75" s="21"/>
      <c r="J75" s="21"/>
    </row>
    <row r="76" spans="3:10" ht="15">
      <c r="C76" s="22" t="s">
        <v>40</v>
      </c>
      <c r="D76" s="21"/>
      <c r="E76" s="21"/>
      <c r="F76" s="21"/>
      <c r="G76" s="21"/>
      <c r="H76" s="21"/>
      <c r="I76" s="21"/>
      <c r="J76" s="21"/>
    </row>
    <row r="77" spans="1:13" ht="15">
      <c r="A77" s="239" t="s">
        <v>194</v>
      </c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</row>
    <row r="78" spans="2:10" ht="15.75" thickBot="1">
      <c r="B78" s="9"/>
      <c r="C78" s="22"/>
      <c r="D78" s="22"/>
      <c r="E78" s="21"/>
      <c r="F78" s="22"/>
      <c r="G78" s="21"/>
      <c r="H78" s="21"/>
      <c r="I78" s="21"/>
      <c r="J78" s="21"/>
    </row>
    <row r="79" spans="3:10" ht="75.75" thickBot="1">
      <c r="C79" s="29" t="s">
        <v>31</v>
      </c>
      <c r="D79" s="30" t="s">
        <v>32</v>
      </c>
      <c r="E79" s="30" t="s">
        <v>33</v>
      </c>
      <c r="F79" s="46" t="s">
        <v>213</v>
      </c>
      <c r="G79" s="30" t="s">
        <v>90</v>
      </c>
      <c r="H79" s="30" t="s">
        <v>35</v>
      </c>
      <c r="I79" s="30" t="s">
        <v>36</v>
      </c>
      <c r="J79" s="31" t="s">
        <v>14</v>
      </c>
    </row>
    <row r="80" spans="3:10" ht="31.5" thickBot="1">
      <c r="C80" s="117">
        <v>1</v>
      </c>
      <c r="D80" s="117">
        <v>2</v>
      </c>
      <c r="E80" s="117">
        <v>3</v>
      </c>
      <c r="F80" s="117">
        <v>4</v>
      </c>
      <c r="G80" s="117">
        <v>5</v>
      </c>
      <c r="H80" s="118" t="s">
        <v>126</v>
      </c>
      <c r="I80" s="117">
        <v>7</v>
      </c>
      <c r="J80" s="117" t="s">
        <v>125</v>
      </c>
    </row>
    <row r="81" spans="3:10" ht="19.5" thickBot="1">
      <c r="C81" s="23" t="s">
        <v>39</v>
      </c>
      <c r="D81" s="115" t="s">
        <v>124</v>
      </c>
      <c r="E81" s="121">
        <v>500</v>
      </c>
      <c r="F81" s="137">
        <v>118.56</v>
      </c>
      <c r="G81" s="138">
        <v>0.059</v>
      </c>
      <c r="H81" s="139">
        <f>SUM(E81/F81)</f>
        <v>4.2172739541160595</v>
      </c>
      <c r="I81" s="138">
        <v>8.3</v>
      </c>
      <c r="J81" s="140">
        <f>SUM(H81*I81)</f>
        <v>35.0033738191633</v>
      </c>
    </row>
    <row r="82" spans="3:10" ht="15.75" customHeight="1" thickBot="1">
      <c r="C82" s="23" t="s">
        <v>190</v>
      </c>
      <c r="D82" s="23" t="s">
        <v>191</v>
      </c>
      <c r="E82" s="122">
        <v>5</v>
      </c>
      <c r="F82" s="137">
        <v>118.56</v>
      </c>
      <c r="G82" s="138">
        <v>0.059</v>
      </c>
      <c r="H82" s="141">
        <f>E82/F82*G82</f>
        <v>0.002488191632928475</v>
      </c>
      <c r="I82" s="142">
        <v>4165.62</v>
      </c>
      <c r="J82" s="143">
        <f>SUM(H82*I82)</f>
        <v>10.364860829959515</v>
      </c>
    </row>
    <row r="83" spans="3:10" ht="16.5" hidden="1" thickBot="1">
      <c r="C83" s="23"/>
      <c r="D83" s="23"/>
      <c r="E83" s="23"/>
      <c r="F83" s="137">
        <v>118.56</v>
      </c>
      <c r="G83" s="123"/>
      <c r="H83" s="144">
        <f>SUM(E83/F83)</f>
        <v>0</v>
      </c>
      <c r="I83" s="125"/>
      <c r="J83" s="145">
        <f>SUM(H83*I83)</f>
        <v>0</v>
      </c>
    </row>
    <row r="84" spans="3:10" ht="15.75" thickBot="1">
      <c r="C84" s="23"/>
      <c r="D84" s="23"/>
      <c r="E84" s="23"/>
      <c r="F84" s="125"/>
      <c r="G84" s="125"/>
      <c r="H84" s="125"/>
      <c r="I84" s="146"/>
      <c r="J84" s="147">
        <f>J81+J82</f>
        <v>45.36823464912281</v>
      </c>
    </row>
    <row r="85" spans="4:10" ht="15">
      <c r="D85" s="21"/>
      <c r="F85" s="148"/>
      <c r="G85" s="148"/>
      <c r="H85" s="148"/>
      <c r="I85" s="135"/>
      <c r="J85" s="148"/>
    </row>
    <row r="86" spans="6:10" ht="15">
      <c r="F86" s="148"/>
      <c r="G86" s="135"/>
      <c r="H86" s="148"/>
      <c r="I86" s="135"/>
      <c r="J86" s="135"/>
    </row>
    <row r="87" spans="6:10" ht="15">
      <c r="F87" s="148"/>
      <c r="G87" s="135"/>
      <c r="H87" s="135"/>
      <c r="I87" s="135"/>
      <c r="J87" s="135"/>
    </row>
    <row r="88" spans="3:10" ht="15">
      <c r="C88" s="61" t="s">
        <v>42</v>
      </c>
      <c r="D88" s="1"/>
      <c r="E88" s="1"/>
      <c r="F88" s="149"/>
      <c r="G88" s="135"/>
      <c r="H88" s="135"/>
      <c r="I88" s="135"/>
      <c r="J88" s="135"/>
    </row>
    <row r="89" spans="6:10" ht="15.75" thickBot="1">
      <c r="F89" s="135"/>
      <c r="G89" s="135"/>
      <c r="H89" s="135"/>
      <c r="I89" s="135"/>
      <c r="J89" s="135"/>
    </row>
    <row r="90" spans="3:10" ht="75.75" thickBot="1">
      <c r="C90" s="45" t="s">
        <v>43</v>
      </c>
      <c r="D90" s="46" t="s">
        <v>44</v>
      </c>
      <c r="E90" s="46" t="s">
        <v>33</v>
      </c>
      <c r="F90" s="150" t="s">
        <v>213</v>
      </c>
      <c r="G90" s="150" t="s">
        <v>91</v>
      </c>
      <c r="H90" s="150" t="s">
        <v>45</v>
      </c>
      <c r="I90" s="150" t="s">
        <v>46</v>
      </c>
      <c r="J90" s="151" t="s">
        <v>14</v>
      </c>
    </row>
    <row r="91" spans="3:10" ht="15">
      <c r="C91" s="44">
        <v>1</v>
      </c>
      <c r="D91" s="44">
        <v>2</v>
      </c>
      <c r="E91" s="44">
        <v>3</v>
      </c>
      <c r="F91" s="152">
        <v>4</v>
      </c>
      <c r="G91" s="152">
        <v>5</v>
      </c>
      <c r="H91" s="152" t="s">
        <v>37</v>
      </c>
      <c r="I91" s="152">
        <v>7</v>
      </c>
      <c r="J91" s="152" t="s">
        <v>38</v>
      </c>
    </row>
    <row r="92" spans="3:10" ht="15" hidden="1">
      <c r="C92" s="42"/>
      <c r="D92" s="42"/>
      <c r="E92" s="42"/>
      <c r="F92" s="124"/>
      <c r="G92" s="124"/>
      <c r="H92" s="153"/>
      <c r="I92" s="153"/>
      <c r="J92" s="154"/>
    </row>
    <row r="93" spans="3:10" ht="15">
      <c r="C93" s="42" t="s">
        <v>69</v>
      </c>
      <c r="D93" s="42" t="s">
        <v>77</v>
      </c>
      <c r="E93" s="42">
        <v>14</v>
      </c>
      <c r="F93" s="124">
        <v>118.56</v>
      </c>
      <c r="G93" s="124">
        <v>308.44</v>
      </c>
      <c r="H93" s="153">
        <f>SUM(E93/F93)</f>
        <v>0.11808367071524967</v>
      </c>
      <c r="I93" s="153">
        <v>1868.15</v>
      </c>
      <c r="J93" s="154">
        <f>SUM(H93*I93)</f>
        <v>220.59800944669368</v>
      </c>
    </row>
    <row r="94" spans="3:10" ht="15">
      <c r="C94" s="42"/>
      <c r="D94" s="42"/>
      <c r="E94" s="42"/>
      <c r="F94" s="124"/>
      <c r="G94" s="124"/>
      <c r="H94" s="153"/>
      <c r="I94" s="153"/>
      <c r="J94" s="154">
        <f>SUM(H94*I94)</f>
        <v>0</v>
      </c>
    </row>
    <row r="95" spans="3:10" ht="15.75" thickBot="1">
      <c r="C95" s="42"/>
      <c r="D95" s="42"/>
      <c r="E95" s="42"/>
      <c r="F95" s="124"/>
      <c r="G95" s="124"/>
      <c r="H95" s="153"/>
      <c r="I95" s="153"/>
      <c r="J95" s="155">
        <f>SUM(H95*I95)</f>
        <v>0</v>
      </c>
    </row>
    <row r="96" spans="3:10" ht="15.75" thickBot="1">
      <c r="C96" s="39"/>
      <c r="D96" s="40"/>
      <c r="E96" s="40"/>
      <c r="F96" s="156"/>
      <c r="G96" s="156"/>
      <c r="H96" s="157"/>
      <c r="I96" s="157"/>
      <c r="J96" s="158">
        <f>SUM(J92:J95)</f>
        <v>220.59800944669368</v>
      </c>
    </row>
    <row r="97" spans="6:7" ht="15">
      <c r="F97" s="38"/>
      <c r="G97" s="38"/>
    </row>
    <row r="98" spans="6:7" ht="15">
      <c r="F98" s="38"/>
      <c r="G98" s="38"/>
    </row>
    <row r="101" spans="3:6" ht="15.75" thickBot="1">
      <c r="C101" s="61" t="s">
        <v>58</v>
      </c>
      <c r="F101" t="s">
        <v>78</v>
      </c>
    </row>
    <row r="102" spans="3:10" ht="105">
      <c r="C102" s="52" t="s">
        <v>48</v>
      </c>
      <c r="D102" s="53" t="s">
        <v>49</v>
      </c>
      <c r="E102" s="53" t="s">
        <v>33</v>
      </c>
      <c r="F102" s="53" t="s">
        <v>98</v>
      </c>
      <c r="G102" s="53" t="s">
        <v>99</v>
      </c>
      <c r="H102" s="53" t="s">
        <v>45</v>
      </c>
      <c r="I102" s="53" t="s">
        <v>46</v>
      </c>
      <c r="J102" s="54" t="s">
        <v>14</v>
      </c>
    </row>
    <row r="103" spans="3:10" ht="15">
      <c r="C103" s="55">
        <v>1</v>
      </c>
      <c r="D103" s="23">
        <v>2</v>
      </c>
      <c r="E103" s="23">
        <v>3</v>
      </c>
      <c r="F103" s="23">
        <v>4</v>
      </c>
      <c r="G103" s="23">
        <v>5</v>
      </c>
      <c r="H103" s="23" t="s">
        <v>37</v>
      </c>
      <c r="I103" s="23">
        <v>7</v>
      </c>
      <c r="J103" s="56" t="s">
        <v>38</v>
      </c>
    </row>
    <row r="104" spans="3:10" ht="15">
      <c r="C104" s="55" t="s">
        <v>101</v>
      </c>
      <c r="D104" s="23" t="s">
        <v>55</v>
      </c>
      <c r="E104" s="23">
        <v>14</v>
      </c>
      <c r="F104" s="50">
        <v>118.56</v>
      </c>
      <c r="G104" s="24">
        <v>308.44</v>
      </c>
      <c r="H104" s="35">
        <f>SUM(E104/F104)</f>
        <v>0.11808367071524967</v>
      </c>
      <c r="I104" s="23">
        <v>46</v>
      </c>
      <c r="J104" s="57">
        <f>SUM(H104*I104)*12</f>
        <v>65.18218623481782</v>
      </c>
    </row>
    <row r="105" spans="3:10" ht="15">
      <c r="C105" s="55" t="s">
        <v>102</v>
      </c>
      <c r="D105" s="23" t="s">
        <v>55</v>
      </c>
      <c r="E105" s="23"/>
      <c r="F105" s="50">
        <v>118.56</v>
      </c>
      <c r="G105" s="24">
        <v>308.44</v>
      </c>
      <c r="H105" s="35">
        <f>SUM(E105/F105)</f>
        <v>0</v>
      </c>
      <c r="I105" s="23">
        <v>42.5</v>
      </c>
      <c r="J105" s="57">
        <f>SUM(H105*I105)</f>
        <v>0</v>
      </c>
    </row>
    <row r="106" spans="3:10" ht="15">
      <c r="C106" s="55" t="s">
        <v>123</v>
      </c>
      <c r="D106" s="23" t="s">
        <v>55</v>
      </c>
      <c r="E106" s="23">
        <v>0</v>
      </c>
      <c r="F106" s="50">
        <v>118.56</v>
      </c>
      <c r="G106" s="24">
        <v>308.44</v>
      </c>
      <c r="H106" s="35">
        <f>SUM(E106/F106)</f>
        <v>0</v>
      </c>
      <c r="I106" s="23">
        <v>2000</v>
      </c>
      <c r="J106" s="57">
        <f>SUM(H106*I106)</f>
        <v>0</v>
      </c>
    </row>
    <row r="107" spans="3:10" ht="15">
      <c r="C107" s="55" t="s">
        <v>104</v>
      </c>
      <c r="D107" s="23" t="s">
        <v>55</v>
      </c>
      <c r="E107" s="23">
        <v>0</v>
      </c>
      <c r="F107" s="50">
        <v>118.56</v>
      </c>
      <c r="G107" s="24">
        <v>308.44</v>
      </c>
      <c r="H107" s="35">
        <f>SUM(E107/F107)</f>
        <v>0</v>
      </c>
      <c r="I107" s="23">
        <v>5000</v>
      </c>
      <c r="J107" s="57">
        <f>SUM(H107*I107)</f>
        <v>0</v>
      </c>
    </row>
    <row r="108" spans="3:10" ht="15">
      <c r="C108" s="55" t="s">
        <v>103</v>
      </c>
      <c r="D108" s="23" t="s">
        <v>55</v>
      </c>
      <c r="E108" s="23">
        <v>16</v>
      </c>
      <c r="F108" s="50">
        <v>118.56</v>
      </c>
      <c r="G108" s="24">
        <v>308.44</v>
      </c>
      <c r="H108" s="35">
        <f>SUM(E108/F108)</f>
        <v>0.1349527665317139</v>
      </c>
      <c r="I108" s="23">
        <v>4335.14</v>
      </c>
      <c r="J108" s="57">
        <f>SUM(H108*I108)</f>
        <v>585.0391363022942</v>
      </c>
    </row>
    <row r="109" spans="3:10" ht="15.75" thickBot="1">
      <c r="C109" s="58"/>
      <c r="D109" s="59"/>
      <c r="E109" s="59"/>
      <c r="F109" s="59"/>
      <c r="G109" s="59"/>
      <c r="H109" s="159"/>
      <c r="I109" s="159"/>
      <c r="J109" s="160">
        <f>SUM(J104:J108)</f>
        <v>650.221322537112</v>
      </c>
    </row>
    <row r="110" spans="3:10" ht="15">
      <c r="C110" s="51"/>
      <c r="D110" s="51"/>
      <c r="E110" s="51"/>
      <c r="F110" s="51"/>
      <c r="G110" s="51"/>
      <c r="H110" s="51"/>
      <c r="I110" s="51"/>
      <c r="J110" s="51"/>
    </row>
    <row r="111" spans="3:10" ht="15.75" thickBot="1">
      <c r="C111" s="63" t="s">
        <v>96</v>
      </c>
      <c r="D111" s="51"/>
      <c r="E111" s="51"/>
      <c r="F111" s="51"/>
      <c r="G111" s="51"/>
      <c r="H111" s="51"/>
      <c r="I111" s="51"/>
      <c r="J111" s="51"/>
    </row>
    <row r="112" spans="3:10" ht="105">
      <c r="C112" s="52" t="s">
        <v>48</v>
      </c>
      <c r="D112" s="53" t="s">
        <v>49</v>
      </c>
      <c r="E112" s="53" t="s">
        <v>33</v>
      </c>
      <c r="F112" s="53" t="s">
        <v>50</v>
      </c>
      <c r="G112" s="53" t="s">
        <v>53</v>
      </c>
      <c r="H112" s="53" t="s">
        <v>45</v>
      </c>
      <c r="I112" s="53" t="s">
        <v>46</v>
      </c>
      <c r="J112" s="54" t="s">
        <v>14</v>
      </c>
    </row>
    <row r="113" spans="3:10" ht="15">
      <c r="C113" s="55">
        <v>1</v>
      </c>
      <c r="D113" s="23">
        <v>2</v>
      </c>
      <c r="E113" s="23">
        <v>3</v>
      </c>
      <c r="F113" s="23">
        <v>4</v>
      </c>
      <c r="G113" s="23">
        <v>5</v>
      </c>
      <c r="H113" s="23" t="s">
        <v>37</v>
      </c>
      <c r="I113" s="23">
        <v>7</v>
      </c>
      <c r="J113" s="56" t="s">
        <v>38</v>
      </c>
    </row>
    <row r="114" spans="3:10" ht="15">
      <c r="C114" s="64" t="s">
        <v>97</v>
      </c>
      <c r="D114" s="23" t="s">
        <v>47</v>
      </c>
      <c r="E114" s="23">
        <v>0.1</v>
      </c>
      <c r="F114" s="24">
        <v>118.56</v>
      </c>
      <c r="G114" s="24">
        <v>308.44</v>
      </c>
      <c r="H114" s="35">
        <f>E114/F114</f>
        <v>0.0008434547908232119</v>
      </c>
      <c r="I114" s="23">
        <v>3750</v>
      </c>
      <c r="J114" s="57">
        <f>SUM(H114*I114)</f>
        <v>3.1629554655870447</v>
      </c>
    </row>
    <row r="115" spans="3:10" ht="15">
      <c r="C115" s="55" t="s">
        <v>100</v>
      </c>
      <c r="D115" s="23" t="s">
        <v>47</v>
      </c>
      <c r="E115" s="23"/>
      <c r="F115" s="24">
        <v>118.56</v>
      </c>
      <c r="G115" s="24">
        <v>308.44</v>
      </c>
      <c r="H115" s="35">
        <f>E115/F115</f>
        <v>0</v>
      </c>
      <c r="I115" s="23">
        <v>3083</v>
      </c>
      <c r="J115" s="57">
        <f>SUM(H115*I115)</f>
        <v>0</v>
      </c>
    </row>
    <row r="116" spans="3:10" ht="15.75" thickBot="1">
      <c r="C116" s="58"/>
      <c r="D116" s="59"/>
      <c r="E116" s="59"/>
      <c r="F116" s="59"/>
      <c r="G116" s="59"/>
      <c r="H116" s="59"/>
      <c r="I116" s="59"/>
      <c r="J116" s="160">
        <f>SUM(J114:J115)</f>
        <v>3.1629554655870447</v>
      </c>
    </row>
    <row r="117" spans="3:10" ht="15">
      <c r="C117" s="51"/>
      <c r="D117" s="51"/>
      <c r="E117" s="51"/>
      <c r="F117" s="51"/>
      <c r="G117" s="51"/>
      <c r="H117" s="51"/>
      <c r="I117" s="51"/>
      <c r="J117" s="51"/>
    </row>
    <row r="118" spans="3:10" ht="15">
      <c r="C118" s="51"/>
      <c r="D118" s="51"/>
      <c r="E118" s="51"/>
      <c r="F118" s="51"/>
      <c r="G118" s="51"/>
      <c r="H118" s="51"/>
      <c r="I118" s="51"/>
      <c r="J118" s="51"/>
    </row>
    <row r="120" spans="3:5" ht="15.75">
      <c r="C120" s="4" t="s">
        <v>56</v>
      </c>
      <c r="D120" s="13"/>
      <c r="E120" s="13"/>
    </row>
    <row r="122" spans="3:11" ht="15" customHeight="1">
      <c r="C122" s="231" t="s">
        <v>57</v>
      </c>
      <c r="D122" s="231"/>
      <c r="E122" s="231"/>
      <c r="F122" s="240" t="s">
        <v>58</v>
      </c>
      <c r="G122" s="241"/>
      <c r="H122" s="241"/>
      <c r="I122" s="241"/>
      <c r="J122" s="242"/>
      <c r="K122" s="231" t="s">
        <v>64</v>
      </c>
    </row>
    <row r="123" spans="3:11" ht="15">
      <c r="C123" s="231"/>
      <c r="D123" s="231"/>
      <c r="E123" s="231"/>
      <c r="F123" s="243"/>
      <c r="G123" s="244"/>
      <c r="H123" s="244"/>
      <c r="I123" s="244"/>
      <c r="J123" s="245"/>
      <c r="K123" s="231"/>
    </row>
    <row r="124" spans="3:11" ht="15">
      <c r="C124" s="62" t="s">
        <v>59</v>
      </c>
      <c r="D124" s="62" t="s">
        <v>60</v>
      </c>
      <c r="E124" s="62" t="s">
        <v>61</v>
      </c>
      <c r="F124" s="62" t="s">
        <v>62</v>
      </c>
      <c r="G124" s="62" t="s">
        <v>63</v>
      </c>
      <c r="H124" s="62" t="s">
        <v>78</v>
      </c>
      <c r="I124" s="62" t="s">
        <v>79</v>
      </c>
      <c r="J124" s="62" t="s">
        <v>80</v>
      </c>
      <c r="K124" s="231"/>
    </row>
    <row r="125" spans="3:11" ht="15.75">
      <c r="C125" s="18">
        <f>SUM(J31)</f>
        <v>67995.9252</v>
      </c>
      <c r="D125" s="18">
        <f>SUM(J74)</f>
        <v>0</v>
      </c>
      <c r="E125" s="15">
        <v>0</v>
      </c>
      <c r="F125" s="18">
        <f>SUM(J84)</f>
        <v>45.36823464912281</v>
      </c>
      <c r="G125" s="18">
        <f>SUM(J96)</f>
        <v>220.59800944669368</v>
      </c>
      <c r="H125" s="18">
        <f>SUM(J109)</f>
        <v>650.221322537112</v>
      </c>
      <c r="I125" s="18">
        <f>SUM(J116)</f>
        <v>3.1629554655870447</v>
      </c>
      <c r="J125" s="86">
        <f>SUM(J59)</f>
        <v>2173.6018793147205</v>
      </c>
      <c r="K125" s="85">
        <f>J31+J59+J74+J84+J96+J109+J116</f>
        <v>71088.87760141323</v>
      </c>
    </row>
    <row r="130" spans="3:11" ht="18.75" customHeight="1">
      <c r="C130" s="234" t="s">
        <v>221</v>
      </c>
      <c r="D130" s="234"/>
      <c r="E130" s="234"/>
      <c r="F130" s="234"/>
      <c r="G130" s="234"/>
      <c r="H130" s="234"/>
      <c r="I130" s="234"/>
      <c r="J130" s="234"/>
      <c r="K130" s="234"/>
    </row>
    <row r="131" spans="3:11" ht="15">
      <c r="C131" s="234"/>
      <c r="D131" s="234"/>
      <c r="E131" s="234"/>
      <c r="F131" s="234"/>
      <c r="G131" s="234"/>
      <c r="H131" s="234"/>
      <c r="I131" s="234"/>
      <c r="J131" s="234"/>
      <c r="K131" s="234"/>
    </row>
    <row r="132" spans="3:11" ht="15">
      <c r="C132" s="234"/>
      <c r="D132" s="234"/>
      <c r="E132" s="234"/>
      <c r="F132" s="234"/>
      <c r="G132" s="234"/>
      <c r="H132" s="234"/>
      <c r="I132" s="234"/>
      <c r="J132" s="234"/>
      <c r="K132" s="234"/>
    </row>
    <row r="133" spans="3:11" ht="15">
      <c r="C133" s="234"/>
      <c r="D133" s="234"/>
      <c r="E133" s="234"/>
      <c r="F133" s="234"/>
      <c r="G133" s="234"/>
      <c r="H133" s="234"/>
      <c r="I133" s="234"/>
      <c r="J133" s="234"/>
      <c r="K133" s="234"/>
    </row>
    <row r="134" spans="3:11" ht="15">
      <c r="C134" s="234"/>
      <c r="D134" s="234"/>
      <c r="E134" s="234"/>
      <c r="F134" s="234"/>
      <c r="G134" s="234"/>
      <c r="H134" s="234"/>
      <c r="I134" s="234"/>
      <c r="J134" s="234"/>
      <c r="K134" s="234"/>
    </row>
    <row r="135" spans="3:11" ht="15">
      <c r="C135" s="234"/>
      <c r="D135" s="234"/>
      <c r="E135" s="234"/>
      <c r="F135" s="234"/>
      <c r="G135" s="234"/>
      <c r="H135" s="234"/>
      <c r="I135" s="234"/>
      <c r="J135" s="234"/>
      <c r="K135" s="234"/>
    </row>
    <row r="136" spans="3:11" ht="15">
      <c r="C136" s="234"/>
      <c r="D136" s="234"/>
      <c r="E136" s="234"/>
      <c r="F136" s="234"/>
      <c r="G136" s="234"/>
      <c r="H136" s="234"/>
      <c r="I136" s="234"/>
      <c r="J136" s="234"/>
      <c r="K136" s="234"/>
    </row>
    <row r="138" spans="4:6" ht="18.75">
      <c r="D138" s="235">
        <f>SUM(K125*124)</f>
        <v>8815020.822575241</v>
      </c>
      <c r="E138" s="235"/>
      <c r="F138" s="235"/>
    </row>
    <row r="141" ht="15">
      <c r="E141" s="94"/>
    </row>
  </sheetData>
  <sheetProtection/>
  <mergeCells count="12">
    <mergeCell ref="C122:E123"/>
    <mergeCell ref="F122:J123"/>
    <mergeCell ref="K122:K124"/>
    <mergeCell ref="H3:K3"/>
    <mergeCell ref="H8:K8"/>
    <mergeCell ref="H2:K2"/>
    <mergeCell ref="C130:K136"/>
    <mergeCell ref="D138:F138"/>
    <mergeCell ref="H7:L7"/>
    <mergeCell ref="H9:L10"/>
    <mergeCell ref="D49:J49"/>
    <mergeCell ref="A77:M77"/>
  </mergeCells>
  <printOptions/>
  <pageMargins left="0.31496062992125984" right="0.31496062992125984" top="0" bottom="0.15748031496062992" header="0" footer="0"/>
  <pageSetup fitToHeight="0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4"/>
  <sheetViews>
    <sheetView view="pageBreakPreview" zoomScale="60" zoomScalePageLayoutView="0" workbookViewId="0" topLeftCell="A1">
      <selection activeCell="H7" sqref="H7"/>
    </sheetView>
  </sheetViews>
  <sheetFormatPr defaultColWidth="9.140625" defaultRowHeight="15"/>
  <cols>
    <col min="3" max="3" width="31.421875" style="0" customWidth="1"/>
    <col min="4" max="4" width="12.28125" style="0" customWidth="1"/>
    <col min="5" max="5" width="20.57421875" style="0" customWidth="1"/>
    <col min="6" max="6" width="13.00390625" style="0" customWidth="1"/>
    <col min="7" max="7" width="10.8515625" style="0" customWidth="1"/>
    <col min="8" max="8" width="11.421875" style="0" customWidth="1"/>
    <col min="9" max="9" width="16.140625" style="0" customWidth="1"/>
    <col min="10" max="10" width="14.421875" style="0" customWidth="1"/>
  </cols>
  <sheetData>
    <row r="1" spans="8:12" ht="15">
      <c r="H1" s="257" t="s">
        <v>231</v>
      </c>
      <c r="I1" s="257"/>
      <c r="J1" s="257"/>
      <c r="K1" s="257"/>
      <c r="L1" s="257"/>
    </row>
    <row r="2" spans="3:12" ht="18.75">
      <c r="C2" s="92" t="s">
        <v>93</v>
      </c>
      <c r="H2" s="257"/>
      <c r="I2" s="257"/>
      <c r="J2" s="257"/>
      <c r="K2" s="257"/>
      <c r="L2" s="257"/>
    </row>
    <row r="3" spans="3:6" ht="18.75">
      <c r="C3" s="10" t="s">
        <v>137</v>
      </c>
      <c r="D3" s="9"/>
      <c r="E3" s="9"/>
      <c r="F3" s="9"/>
    </row>
    <row r="4" ht="18.75">
      <c r="C4" s="10" t="s">
        <v>0</v>
      </c>
    </row>
    <row r="6" spans="3:5" ht="21">
      <c r="C6" s="11" t="s">
        <v>5</v>
      </c>
      <c r="D6" s="11"/>
      <c r="E6" s="11" t="s">
        <v>6</v>
      </c>
    </row>
    <row r="7" spans="3:12" ht="75">
      <c r="C7" s="2" t="s">
        <v>1</v>
      </c>
      <c r="D7" s="2" t="s">
        <v>2</v>
      </c>
      <c r="E7" s="2" t="s">
        <v>20</v>
      </c>
      <c r="F7" s="2" t="s">
        <v>2</v>
      </c>
      <c r="I7" s="246" t="s">
        <v>183</v>
      </c>
      <c r="J7" s="246"/>
      <c r="K7" s="246"/>
      <c r="L7" s="246"/>
    </row>
    <row r="8" spans="3:6" ht="18.75">
      <c r="C8" s="3" t="s">
        <v>88</v>
      </c>
      <c r="D8" s="87">
        <v>2</v>
      </c>
      <c r="E8" s="3" t="s">
        <v>3</v>
      </c>
      <c r="F8" s="87">
        <v>1</v>
      </c>
    </row>
    <row r="9" spans="3:13" ht="18.75">
      <c r="C9" s="5" t="s">
        <v>214</v>
      </c>
      <c r="D9" s="87">
        <v>5</v>
      </c>
      <c r="E9" s="3" t="s">
        <v>82</v>
      </c>
      <c r="F9" s="87">
        <v>1</v>
      </c>
      <c r="I9" s="237" t="s">
        <v>178</v>
      </c>
      <c r="J9" s="237"/>
      <c r="K9" s="237"/>
      <c r="L9" s="237"/>
      <c r="M9" s="13"/>
    </row>
    <row r="10" spans="3:12" ht="18.75">
      <c r="C10" s="5" t="s">
        <v>95</v>
      </c>
      <c r="D10" s="88">
        <v>0.5</v>
      </c>
      <c r="E10" s="5" t="s">
        <v>83</v>
      </c>
      <c r="F10" s="88">
        <v>1.5</v>
      </c>
      <c r="I10" s="237"/>
      <c r="J10" s="237"/>
      <c r="K10" s="237"/>
      <c r="L10" s="237"/>
    </row>
    <row r="11" spans="3:6" ht="18.75">
      <c r="C11" s="3" t="s">
        <v>215</v>
      </c>
      <c r="D11" s="88">
        <v>2</v>
      </c>
      <c r="E11" s="5" t="s">
        <v>84</v>
      </c>
      <c r="F11" s="88">
        <v>1</v>
      </c>
    </row>
    <row r="12" spans="3:6" ht="18.75">
      <c r="C12" s="5" t="s">
        <v>210</v>
      </c>
      <c r="D12" s="88">
        <v>1</v>
      </c>
      <c r="E12" s="5" t="s">
        <v>85</v>
      </c>
      <c r="F12" s="88">
        <v>1</v>
      </c>
    </row>
    <row r="13" spans="3:6" ht="18.75">
      <c r="C13" s="5" t="s">
        <v>205</v>
      </c>
      <c r="D13" s="88">
        <v>1</v>
      </c>
      <c r="E13" s="5" t="s">
        <v>86</v>
      </c>
      <c r="F13" s="88">
        <v>3</v>
      </c>
    </row>
    <row r="14" spans="3:6" ht="18.75">
      <c r="C14" s="3" t="s">
        <v>131</v>
      </c>
      <c r="D14" s="87">
        <v>0.5</v>
      </c>
      <c r="E14" s="3" t="s">
        <v>87</v>
      </c>
      <c r="F14" s="87">
        <v>1</v>
      </c>
    </row>
    <row r="15" spans="3:6" ht="16.5" thickBot="1">
      <c r="C15" s="67" t="s">
        <v>4</v>
      </c>
      <c r="D15" s="89">
        <f>D14+D13+D12+D11+D10+D9+D8</f>
        <v>12</v>
      </c>
      <c r="E15" s="68"/>
      <c r="F15" s="90">
        <f>F14+F13+F12+F11+F10+F9+F8</f>
        <v>9.5</v>
      </c>
    </row>
    <row r="16" spans="3:10" ht="75">
      <c r="C16" s="14" t="s">
        <v>8</v>
      </c>
      <c r="D16" s="14" t="s">
        <v>116</v>
      </c>
      <c r="E16" s="14" t="s">
        <v>10</v>
      </c>
      <c r="F16" s="14" t="s">
        <v>11</v>
      </c>
      <c r="G16" s="14" t="s">
        <v>142</v>
      </c>
      <c r="H16" s="14" t="s">
        <v>12</v>
      </c>
      <c r="I16" s="14" t="s">
        <v>13</v>
      </c>
      <c r="J16" s="14" t="s">
        <v>14</v>
      </c>
    </row>
    <row r="17" spans="3:10" ht="30">
      <c r="C17" s="14">
        <v>1</v>
      </c>
      <c r="D17" s="14">
        <v>2</v>
      </c>
      <c r="E17" s="14">
        <v>3</v>
      </c>
      <c r="F17" s="14">
        <v>4</v>
      </c>
      <c r="G17" s="14">
        <v>5</v>
      </c>
      <c r="H17" s="14" t="s">
        <v>15</v>
      </c>
      <c r="I17" s="14" t="s">
        <v>16</v>
      </c>
      <c r="J17" s="14" t="s">
        <v>17</v>
      </c>
    </row>
    <row r="18" spans="3:10" ht="18.75">
      <c r="C18" s="3" t="s">
        <v>88</v>
      </c>
      <c r="D18" s="18">
        <v>26886</v>
      </c>
      <c r="E18" s="15">
        <v>0</v>
      </c>
      <c r="F18" s="15">
        <f aca="true" t="shared" si="0" ref="F18:F24">SUM(E18*1973)</f>
        <v>0</v>
      </c>
      <c r="G18" s="15">
        <v>1</v>
      </c>
      <c r="H18" s="17">
        <f aca="true" t="shared" si="1" ref="H18:H24">SUM(F18/G18)</f>
        <v>0</v>
      </c>
      <c r="I18" s="18">
        <f>D18*12*1.302/1974</f>
        <v>212.79982978723405</v>
      </c>
      <c r="J18" s="18">
        <f aca="true" t="shared" si="2" ref="J18:J24">SUM(H18*I18)</f>
        <v>0</v>
      </c>
    </row>
    <row r="19" spans="3:10" ht="18.75">
      <c r="C19" s="5" t="s">
        <v>214</v>
      </c>
      <c r="D19" s="15">
        <v>16662.6</v>
      </c>
      <c r="E19" s="15"/>
      <c r="F19" s="15">
        <f t="shared" si="0"/>
        <v>0</v>
      </c>
      <c r="G19" s="15">
        <v>1</v>
      </c>
      <c r="H19" s="17">
        <f t="shared" si="1"/>
        <v>0</v>
      </c>
      <c r="I19" s="18">
        <f>D19*12*1.302/1974</f>
        <v>131.8827063829787</v>
      </c>
      <c r="J19" s="18">
        <f t="shared" si="2"/>
        <v>0</v>
      </c>
    </row>
    <row r="20" spans="3:10" ht="18.75">
      <c r="C20" s="5" t="s">
        <v>95</v>
      </c>
      <c r="D20" s="18">
        <v>13642</v>
      </c>
      <c r="E20" s="15"/>
      <c r="F20" s="15">
        <f t="shared" si="0"/>
        <v>0</v>
      </c>
      <c r="G20" s="15">
        <v>1</v>
      </c>
      <c r="H20" s="17">
        <f t="shared" si="1"/>
        <v>0</v>
      </c>
      <c r="I20" s="18">
        <f>D20*12*1.302/1973</f>
        <v>108.02970501773949</v>
      </c>
      <c r="J20" s="18">
        <f t="shared" si="2"/>
        <v>0</v>
      </c>
    </row>
    <row r="21" spans="3:10" ht="18.75">
      <c r="C21" s="3" t="s">
        <v>215</v>
      </c>
      <c r="D21" s="15">
        <v>16345.8</v>
      </c>
      <c r="E21" s="15"/>
      <c r="F21" s="15">
        <f t="shared" si="0"/>
        <v>0</v>
      </c>
      <c r="G21" s="15">
        <v>1</v>
      </c>
      <c r="H21" s="17">
        <f t="shared" si="1"/>
        <v>0</v>
      </c>
      <c r="I21" s="18">
        <f>D21*12*1.302/1974</f>
        <v>129.37526808510637</v>
      </c>
      <c r="J21" s="18">
        <f t="shared" si="2"/>
        <v>0</v>
      </c>
    </row>
    <row r="22" spans="3:10" ht="18.75">
      <c r="C22" s="5" t="s">
        <v>210</v>
      </c>
      <c r="D22" s="15">
        <v>16810.7</v>
      </c>
      <c r="E22" s="15">
        <v>0</v>
      </c>
      <c r="F22" s="15">
        <f t="shared" si="0"/>
        <v>0</v>
      </c>
      <c r="G22" s="15">
        <v>1</v>
      </c>
      <c r="H22" s="17">
        <f t="shared" si="1"/>
        <v>0</v>
      </c>
      <c r="I22" s="18">
        <f>D22*12*1.302/1974</f>
        <v>133.0549021276596</v>
      </c>
      <c r="J22" s="18">
        <f t="shared" si="2"/>
        <v>0</v>
      </c>
    </row>
    <row r="23" spans="3:10" ht="18.75">
      <c r="C23" s="5" t="s">
        <v>205</v>
      </c>
      <c r="D23" s="18">
        <v>16540</v>
      </c>
      <c r="E23" s="15"/>
      <c r="F23" s="15">
        <f t="shared" si="0"/>
        <v>0</v>
      </c>
      <c r="G23" s="15">
        <v>1</v>
      </c>
      <c r="H23" s="17">
        <f t="shared" si="1"/>
        <v>0</v>
      </c>
      <c r="I23" s="18">
        <f>D23*12*1.302/1974</f>
        <v>130.91234042553194</v>
      </c>
      <c r="J23" s="18">
        <f t="shared" si="2"/>
        <v>0</v>
      </c>
    </row>
    <row r="24" spans="3:10" ht="18.75">
      <c r="C24" s="3" t="s">
        <v>131</v>
      </c>
      <c r="D24" s="15">
        <v>12360.4</v>
      </c>
      <c r="E24" s="15">
        <v>0</v>
      </c>
      <c r="F24" s="15">
        <f t="shared" si="0"/>
        <v>0</v>
      </c>
      <c r="G24" s="15">
        <v>1</v>
      </c>
      <c r="H24" s="17">
        <f t="shared" si="1"/>
        <v>0</v>
      </c>
      <c r="I24" s="18">
        <f>D24*12*1.302/1974</f>
        <v>97.83125106382978</v>
      </c>
      <c r="J24" s="18">
        <f t="shared" si="2"/>
        <v>0</v>
      </c>
    </row>
    <row r="25" spans="3:10" ht="15">
      <c r="C25" s="16" t="s">
        <v>18</v>
      </c>
      <c r="D25" s="15">
        <f>D21+D20+D19+D18</f>
        <v>73536.4</v>
      </c>
      <c r="E25" s="15">
        <f>E21+E20+E19+E18+E22+E23+E24</f>
        <v>0</v>
      </c>
      <c r="F25" s="15">
        <f>SUM(F20:F21)</f>
        <v>0</v>
      </c>
      <c r="G25" s="15"/>
      <c r="H25" s="19">
        <f>SUM(H18:H21)</f>
        <v>0</v>
      </c>
      <c r="I25" s="18">
        <f>D25*12*1.302/1974</f>
        <v>582.0327829787234</v>
      </c>
      <c r="J25" s="20">
        <f>J21+J20+J19+J18+J22+J23+J24</f>
        <v>0</v>
      </c>
    </row>
    <row r="26" spans="3:6" ht="15">
      <c r="C26" s="1"/>
      <c r="D26" s="1"/>
      <c r="E26" s="1"/>
      <c r="F26" s="1"/>
    </row>
    <row r="27" spans="3:6" ht="15">
      <c r="C27" s="1" t="s">
        <v>119</v>
      </c>
      <c r="D27" s="1"/>
      <c r="E27" s="1"/>
      <c r="F27" s="1"/>
    </row>
    <row r="28" spans="3:6" ht="0.75" customHeight="1">
      <c r="C28" s="1"/>
      <c r="D28" s="1"/>
      <c r="E28" s="1"/>
      <c r="F28" s="1"/>
    </row>
    <row r="29" spans="3:6" ht="15" hidden="1">
      <c r="C29" s="1"/>
      <c r="D29" s="1"/>
      <c r="E29" s="1"/>
      <c r="F29" s="1"/>
    </row>
    <row r="30" spans="3:6" ht="15" hidden="1">
      <c r="C30" s="1"/>
      <c r="D30" s="1"/>
      <c r="E30" s="1"/>
      <c r="F30" s="1"/>
    </row>
    <row r="31" spans="3:6" ht="15" hidden="1">
      <c r="C31" s="1"/>
      <c r="D31" s="1"/>
      <c r="E31" s="1"/>
      <c r="F31" s="1"/>
    </row>
    <row r="32" spans="3:6" ht="15" hidden="1">
      <c r="C32" s="1"/>
      <c r="D32" s="1"/>
      <c r="E32" s="1"/>
      <c r="F32" s="1"/>
    </row>
    <row r="33" spans="3:6" ht="15" hidden="1">
      <c r="C33" s="1"/>
      <c r="D33" s="1"/>
      <c r="E33" s="1"/>
      <c r="F33" s="1"/>
    </row>
    <row r="34" spans="3:6" ht="15" hidden="1">
      <c r="C34" s="1"/>
      <c r="D34" s="1"/>
      <c r="E34" s="1"/>
      <c r="F34" s="1"/>
    </row>
    <row r="35" spans="3:6" ht="15" hidden="1">
      <c r="C35" s="1"/>
      <c r="D35" s="1"/>
      <c r="E35" s="1"/>
      <c r="F35" s="1"/>
    </row>
    <row r="36" spans="3:6" ht="15">
      <c r="C36" s="1"/>
      <c r="D36" s="1"/>
      <c r="E36" s="1"/>
      <c r="F36" s="1"/>
    </row>
    <row r="37" spans="3:6" ht="15">
      <c r="C37" s="1"/>
      <c r="D37" s="1"/>
      <c r="E37" s="1"/>
      <c r="F37" s="1"/>
    </row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2.25" customHeight="1">
      <c r="C40" s="1"/>
      <c r="D40" s="1"/>
      <c r="E40" s="1"/>
      <c r="F40" s="1"/>
    </row>
    <row r="41" spans="3:6" ht="18.75">
      <c r="C41" s="12" t="s">
        <v>19</v>
      </c>
      <c r="D41" s="1"/>
      <c r="E41" s="1"/>
      <c r="F41" s="1"/>
    </row>
    <row r="42" spans="3:6" ht="15.75" thickBot="1">
      <c r="C42" s="1"/>
      <c r="D42" s="1"/>
      <c r="E42" s="1"/>
      <c r="F42" s="1"/>
    </row>
    <row r="43" spans="3:10" ht="75.75" thickBot="1">
      <c r="C43" s="14" t="s">
        <v>8</v>
      </c>
      <c r="D43" s="14" t="s">
        <v>9</v>
      </c>
      <c r="E43" s="14" t="s">
        <v>10</v>
      </c>
      <c r="F43" s="30" t="s">
        <v>34</v>
      </c>
      <c r="G43" s="30" t="s">
        <v>143</v>
      </c>
      <c r="H43" s="14" t="s">
        <v>68</v>
      </c>
      <c r="I43" s="14" t="s">
        <v>66</v>
      </c>
      <c r="J43" s="14" t="s">
        <v>14</v>
      </c>
    </row>
    <row r="44" spans="3:10" ht="15">
      <c r="C44" s="14">
        <v>1</v>
      </c>
      <c r="D44" s="14">
        <v>2</v>
      </c>
      <c r="E44" s="14">
        <v>3</v>
      </c>
      <c r="F44" s="14">
        <v>4</v>
      </c>
      <c r="G44" s="14">
        <v>5</v>
      </c>
      <c r="H44" s="14" t="s">
        <v>65</v>
      </c>
      <c r="I44" s="14" t="s">
        <v>67</v>
      </c>
      <c r="J44" s="14" t="s">
        <v>17</v>
      </c>
    </row>
    <row r="45" spans="3:10" ht="18.75">
      <c r="C45" s="3" t="s">
        <v>3</v>
      </c>
      <c r="D45" s="71"/>
      <c r="E45" s="18">
        <v>0</v>
      </c>
      <c r="F45" s="15">
        <f aca="true" t="shared" si="3" ref="F45:F51">SUM(E45*1974)</f>
        <v>0</v>
      </c>
      <c r="G45" s="15">
        <v>1</v>
      </c>
      <c r="H45" s="84">
        <f aca="true" t="shared" si="4" ref="H45:H51">SUM(F45/G45)</f>
        <v>0</v>
      </c>
      <c r="I45" s="18">
        <f aca="true" t="shared" si="5" ref="I45:I51">D45*12*1.302/1973</f>
        <v>0</v>
      </c>
      <c r="J45" s="18">
        <f aca="true" t="shared" si="6" ref="J45:J51">SUM(H45*I45)</f>
        <v>0</v>
      </c>
    </row>
    <row r="46" spans="3:10" ht="18.75">
      <c r="C46" s="3" t="s">
        <v>211</v>
      </c>
      <c r="D46" s="71"/>
      <c r="E46" s="18">
        <v>0</v>
      </c>
      <c r="F46" s="15">
        <f t="shared" si="3"/>
        <v>0</v>
      </c>
      <c r="G46" s="15">
        <v>1</v>
      </c>
      <c r="H46" s="84">
        <f t="shared" si="4"/>
        <v>0</v>
      </c>
      <c r="I46" s="18">
        <f t="shared" si="5"/>
        <v>0</v>
      </c>
      <c r="J46" s="18">
        <f t="shared" si="6"/>
        <v>0</v>
      </c>
    </row>
    <row r="47" spans="3:10" ht="18.75">
      <c r="C47" s="5" t="s">
        <v>83</v>
      </c>
      <c r="D47" s="71"/>
      <c r="E47" s="18">
        <v>0</v>
      </c>
      <c r="F47" s="15">
        <f t="shared" si="3"/>
        <v>0</v>
      </c>
      <c r="G47" s="15">
        <v>1</v>
      </c>
      <c r="H47" s="84">
        <f t="shared" si="4"/>
        <v>0</v>
      </c>
      <c r="I47" s="18">
        <f t="shared" si="5"/>
        <v>0</v>
      </c>
      <c r="J47" s="18">
        <f t="shared" si="6"/>
        <v>0</v>
      </c>
    </row>
    <row r="48" spans="3:10" ht="18.75">
      <c r="C48" s="5" t="s">
        <v>84</v>
      </c>
      <c r="D48" s="71"/>
      <c r="E48" s="18">
        <v>0</v>
      </c>
      <c r="F48" s="15">
        <f t="shared" si="3"/>
        <v>0</v>
      </c>
      <c r="G48" s="15">
        <v>1</v>
      </c>
      <c r="H48" s="84">
        <f t="shared" si="4"/>
        <v>0</v>
      </c>
      <c r="I48" s="18">
        <f t="shared" si="5"/>
        <v>0</v>
      </c>
      <c r="J48" s="18">
        <f t="shared" si="6"/>
        <v>0</v>
      </c>
    </row>
    <row r="49" spans="3:10" ht="18.75">
      <c r="C49" s="5" t="s">
        <v>85</v>
      </c>
      <c r="D49" s="71"/>
      <c r="E49" s="18">
        <v>0</v>
      </c>
      <c r="F49" s="15">
        <f t="shared" si="3"/>
        <v>0</v>
      </c>
      <c r="G49" s="15">
        <v>1</v>
      </c>
      <c r="H49" s="84">
        <f t="shared" si="4"/>
        <v>0</v>
      </c>
      <c r="I49" s="18">
        <f t="shared" si="5"/>
        <v>0</v>
      </c>
      <c r="J49" s="18">
        <f t="shared" si="6"/>
        <v>0</v>
      </c>
    </row>
    <row r="50" spans="3:10" ht="18.75">
      <c r="C50" s="5" t="s">
        <v>86</v>
      </c>
      <c r="D50" s="71"/>
      <c r="E50" s="18">
        <v>0</v>
      </c>
      <c r="F50" s="15">
        <f t="shared" si="3"/>
        <v>0</v>
      </c>
      <c r="G50" s="15">
        <v>1</v>
      </c>
      <c r="H50" s="84">
        <f t="shared" si="4"/>
        <v>0</v>
      </c>
      <c r="I50" s="18">
        <f t="shared" si="5"/>
        <v>0</v>
      </c>
      <c r="J50" s="18">
        <f t="shared" si="6"/>
        <v>0</v>
      </c>
    </row>
    <row r="51" spans="3:10" ht="18.75">
      <c r="C51" s="3" t="s">
        <v>87</v>
      </c>
      <c r="D51" s="71"/>
      <c r="E51" s="18">
        <v>0</v>
      </c>
      <c r="F51" s="15">
        <f t="shared" si="3"/>
        <v>0</v>
      </c>
      <c r="G51" s="15">
        <v>1</v>
      </c>
      <c r="H51" s="84">
        <f t="shared" si="4"/>
        <v>0</v>
      </c>
      <c r="I51" s="18">
        <f t="shared" si="5"/>
        <v>0</v>
      </c>
      <c r="J51" s="18">
        <f t="shared" si="6"/>
        <v>0</v>
      </c>
    </row>
    <row r="52" spans="3:10" ht="14.25" customHeight="1">
      <c r="C52" s="16" t="s">
        <v>18</v>
      </c>
      <c r="D52" s="71">
        <f>SUM(D45:D47)</f>
        <v>0</v>
      </c>
      <c r="E52" s="18">
        <f>SUM(E45:E51)</f>
        <v>0</v>
      </c>
      <c r="F52" s="18"/>
      <c r="G52" s="18"/>
      <c r="H52" s="20">
        <f>SUM(H45:H51)</f>
        <v>0</v>
      </c>
      <c r="I52" s="18">
        <f>SUM(I45:I51)</f>
        <v>0</v>
      </c>
      <c r="J52" s="93">
        <f>J51+J50+J49+J48+J47+J46+J45</f>
        <v>0</v>
      </c>
    </row>
    <row r="53" ht="28.5" customHeight="1" hidden="1" thickBot="1"/>
    <row r="54" spans="3:6" ht="15" hidden="1">
      <c r="C54" s="61" t="s">
        <v>21</v>
      </c>
      <c r="D54" s="1"/>
      <c r="E54" s="1"/>
      <c r="F54" s="1"/>
    </row>
    <row r="55" ht="15" hidden="1"/>
    <row r="56" spans="3:10" ht="75.75" hidden="1" thickBot="1">
      <c r="C56" s="29" t="s">
        <v>22</v>
      </c>
      <c r="D56" s="30" t="s">
        <v>23</v>
      </c>
      <c r="E56" s="30" t="s">
        <v>24</v>
      </c>
      <c r="F56" s="30" t="s">
        <v>109</v>
      </c>
      <c r="G56" s="30" t="s">
        <v>108</v>
      </c>
      <c r="H56" s="30" t="s">
        <v>27</v>
      </c>
      <c r="I56" s="30" t="s">
        <v>28</v>
      </c>
      <c r="J56" s="31" t="s">
        <v>14</v>
      </c>
    </row>
    <row r="57" spans="3:10" ht="15" hidden="1">
      <c r="C57" s="28">
        <v>1</v>
      </c>
      <c r="D57" s="28">
        <v>2</v>
      </c>
      <c r="E57" s="28">
        <v>3</v>
      </c>
      <c r="F57" s="28">
        <v>4</v>
      </c>
      <c r="G57" s="28" t="s">
        <v>29</v>
      </c>
      <c r="H57" s="28">
        <v>6</v>
      </c>
      <c r="I57" s="28">
        <v>7</v>
      </c>
      <c r="J57" s="28" t="s">
        <v>30</v>
      </c>
    </row>
    <row r="58" spans="3:10" ht="15" hidden="1">
      <c r="C58" s="23"/>
      <c r="D58" s="23"/>
      <c r="E58" s="23"/>
      <c r="F58" s="23"/>
      <c r="G58" s="23"/>
      <c r="H58" s="23"/>
      <c r="I58" s="23"/>
      <c r="J58" s="32"/>
    </row>
    <row r="59" spans="3:10" ht="15" hidden="1">
      <c r="C59" s="23"/>
      <c r="D59" s="23"/>
      <c r="E59" s="23"/>
      <c r="F59" s="23"/>
      <c r="G59" s="23"/>
      <c r="H59" s="23"/>
      <c r="I59" s="23"/>
      <c r="J59" s="32"/>
    </row>
    <row r="60" spans="3:10" ht="15" hidden="1">
      <c r="C60" s="23"/>
      <c r="D60" s="23"/>
      <c r="E60" s="23"/>
      <c r="F60" s="23"/>
      <c r="G60" s="23"/>
      <c r="H60" s="23"/>
      <c r="I60" s="23"/>
      <c r="J60" s="32"/>
    </row>
    <row r="61" spans="3:10" ht="15" hidden="1">
      <c r="C61" s="23"/>
      <c r="D61" s="23"/>
      <c r="E61" s="23"/>
      <c r="F61" s="23"/>
      <c r="G61" s="23"/>
      <c r="H61" s="23"/>
      <c r="I61" s="23"/>
      <c r="J61" s="32"/>
    </row>
    <row r="62" spans="3:10" ht="13.5" customHeight="1" hidden="1" thickBot="1">
      <c r="C62" s="25"/>
      <c r="D62" s="25"/>
      <c r="E62" s="25"/>
      <c r="F62" s="23"/>
      <c r="G62" s="25"/>
      <c r="H62" s="25"/>
      <c r="I62" s="25"/>
      <c r="J62" s="34"/>
    </row>
    <row r="63" spans="3:10" ht="35.25" customHeight="1" hidden="1" thickBot="1">
      <c r="C63" s="26"/>
      <c r="D63" s="27"/>
      <c r="E63" s="27"/>
      <c r="F63" s="27"/>
      <c r="G63" s="37"/>
      <c r="H63" s="27"/>
      <c r="I63" s="27"/>
      <c r="J63" s="36"/>
    </row>
    <row r="64" spans="3:10" ht="15">
      <c r="C64" s="21"/>
      <c r="D64" s="21"/>
      <c r="E64" s="21"/>
      <c r="F64" s="21"/>
      <c r="G64" s="21"/>
      <c r="H64" s="21"/>
      <c r="I64" s="21"/>
      <c r="J64" s="21"/>
    </row>
    <row r="65" spans="3:10" ht="15">
      <c r="C65" s="22" t="s">
        <v>112</v>
      </c>
      <c r="D65" s="21"/>
      <c r="E65" s="21"/>
      <c r="F65" s="21"/>
      <c r="G65" s="21"/>
      <c r="H65" s="21"/>
      <c r="I65" s="21"/>
      <c r="J65" s="21"/>
    </row>
    <row r="66" spans="2:10" ht="15">
      <c r="B66" s="9"/>
      <c r="C66" s="22"/>
      <c r="D66" s="22"/>
      <c r="E66" s="21"/>
      <c r="F66" s="22" t="s">
        <v>163</v>
      </c>
      <c r="G66" s="21"/>
      <c r="H66" s="21"/>
      <c r="I66" s="21"/>
      <c r="J66" s="21"/>
    </row>
    <row r="67" spans="2:10" ht="15.75" thickBot="1">
      <c r="B67" s="9"/>
      <c r="C67" s="22"/>
      <c r="D67" s="22"/>
      <c r="E67" s="21"/>
      <c r="F67" s="22"/>
      <c r="G67" s="21"/>
      <c r="H67" s="21"/>
      <c r="I67" s="21"/>
      <c r="J67" s="21"/>
    </row>
    <row r="68" spans="3:10" ht="90.75" thickBot="1">
      <c r="C68" s="29" t="s">
        <v>31</v>
      </c>
      <c r="D68" s="30" t="s">
        <v>32</v>
      </c>
      <c r="E68" s="30" t="s">
        <v>33</v>
      </c>
      <c r="F68" s="30" t="s">
        <v>34</v>
      </c>
      <c r="G68" s="30" t="s">
        <v>89</v>
      </c>
      <c r="H68" s="30" t="s">
        <v>35</v>
      </c>
      <c r="I68" s="30" t="s">
        <v>36</v>
      </c>
      <c r="J68" s="31" t="s">
        <v>14</v>
      </c>
    </row>
    <row r="69" spans="3:10" ht="15">
      <c r="C69" s="28">
        <v>1</v>
      </c>
      <c r="D69" s="28">
        <v>2</v>
      </c>
      <c r="E69" s="28">
        <v>3</v>
      </c>
      <c r="F69" s="28">
        <v>4</v>
      </c>
      <c r="G69" s="28">
        <v>5</v>
      </c>
      <c r="H69" s="28" t="s">
        <v>37</v>
      </c>
      <c r="I69" s="28">
        <v>7</v>
      </c>
      <c r="J69" s="28" t="s">
        <v>38</v>
      </c>
    </row>
    <row r="70" spans="3:10" ht="31.5" customHeight="1">
      <c r="C70" s="23" t="s">
        <v>113</v>
      </c>
      <c r="D70" s="23" t="s">
        <v>47</v>
      </c>
      <c r="E70" s="23">
        <v>0</v>
      </c>
      <c r="F70" s="24">
        <v>0</v>
      </c>
      <c r="G70" s="24">
        <v>4.987</v>
      </c>
      <c r="H70" s="23">
        <v>0</v>
      </c>
      <c r="I70" s="23">
        <v>500</v>
      </c>
      <c r="J70" s="32">
        <f>H70*I70</f>
        <v>0</v>
      </c>
    </row>
    <row r="71" spans="3:10" ht="13.5" customHeight="1">
      <c r="C71" s="23" t="s">
        <v>114</v>
      </c>
      <c r="D71" s="23" t="s">
        <v>47</v>
      </c>
      <c r="E71" s="23">
        <v>0</v>
      </c>
      <c r="F71" s="24">
        <v>2001.69</v>
      </c>
      <c r="G71" s="24">
        <v>4.987</v>
      </c>
      <c r="H71" s="23">
        <f>E71/F71</f>
        <v>0</v>
      </c>
      <c r="I71" s="23">
        <v>3180</v>
      </c>
      <c r="J71" s="32">
        <f>H71*I71</f>
        <v>0</v>
      </c>
    </row>
    <row r="72" spans="3:10" ht="15" hidden="1">
      <c r="C72" s="23"/>
      <c r="D72" s="23"/>
      <c r="E72" s="23"/>
      <c r="F72" s="23"/>
      <c r="G72" s="23"/>
      <c r="H72" s="23"/>
      <c r="I72" s="33"/>
      <c r="J72" s="107"/>
    </row>
    <row r="73" spans="3:10" ht="15">
      <c r="C73" s="108" t="s">
        <v>122</v>
      </c>
      <c r="D73" s="23"/>
      <c r="E73" s="108"/>
      <c r="F73" s="23"/>
      <c r="G73" s="23"/>
      <c r="H73" s="23"/>
      <c r="I73" s="108"/>
      <c r="J73" s="32">
        <f>J71+J70</f>
        <v>0</v>
      </c>
    </row>
    <row r="74" spans="6:8" ht="15">
      <c r="F74" s="21"/>
      <c r="H74" s="21"/>
    </row>
    <row r="75" spans="3:6" ht="15">
      <c r="C75" s="22" t="s">
        <v>40</v>
      </c>
      <c r="F75" s="21"/>
    </row>
    <row r="76" spans="3:6" ht="1.5" customHeight="1">
      <c r="C76" s="61" t="s">
        <v>42</v>
      </c>
      <c r="D76" s="1"/>
      <c r="E76" s="1"/>
      <c r="F76" s="1"/>
    </row>
    <row r="77" ht="14.25" customHeight="1" thickBot="1"/>
    <row r="78" spans="3:10" ht="27.75" customHeight="1" thickBot="1">
      <c r="C78" s="45" t="s">
        <v>43</v>
      </c>
      <c r="D78" s="46" t="s">
        <v>44</v>
      </c>
      <c r="E78" s="46" t="s">
        <v>33</v>
      </c>
      <c r="F78" s="46" t="s">
        <v>213</v>
      </c>
      <c r="G78" s="46" t="s">
        <v>52</v>
      </c>
      <c r="H78" s="46" t="s">
        <v>45</v>
      </c>
      <c r="I78" s="46" t="s">
        <v>46</v>
      </c>
      <c r="J78" s="47" t="s">
        <v>14</v>
      </c>
    </row>
    <row r="79" spans="3:10" ht="22.5" customHeight="1">
      <c r="C79" s="44">
        <v>1</v>
      </c>
      <c r="D79" s="44">
        <v>2</v>
      </c>
      <c r="E79" s="44">
        <v>3</v>
      </c>
      <c r="F79" s="44">
        <v>4</v>
      </c>
      <c r="G79" s="44">
        <v>5</v>
      </c>
      <c r="H79" s="44" t="s">
        <v>37</v>
      </c>
      <c r="I79" s="44">
        <v>7</v>
      </c>
      <c r="J79" s="44" t="s">
        <v>38</v>
      </c>
    </row>
    <row r="80" spans="3:10" ht="17.25" customHeight="1">
      <c r="C80" s="64" t="s">
        <v>127</v>
      </c>
      <c r="D80" s="23" t="s">
        <v>47</v>
      </c>
      <c r="E80" s="23">
        <v>2021.69</v>
      </c>
      <c r="F80" s="123">
        <v>2001.69</v>
      </c>
      <c r="G80" s="123">
        <v>4.987</v>
      </c>
      <c r="H80" s="35">
        <f>E80/F80*G80</f>
        <v>5.036827895428363</v>
      </c>
      <c r="I80" s="23">
        <v>8.3</v>
      </c>
      <c r="J80" s="57">
        <f>SUM(H80*I80)</f>
        <v>41.80567153205542</v>
      </c>
    </row>
    <row r="81" spans="3:10" ht="17.25" customHeight="1">
      <c r="C81" s="69" t="s">
        <v>198</v>
      </c>
      <c r="D81" s="23" t="s">
        <v>47</v>
      </c>
      <c r="E81" s="23">
        <v>17.3</v>
      </c>
      <c r="F81" s="123">
        <v>2001.69</v>
      </c>
      <c r="G81" s="123">
        <v>4.987</v>
      </c>
      <c r="H81" s="35">
        <f>E81/F81*G81</f>
        <v>0.04310112954553402</v>
      </c>
      <c r="I81" s="23">
        <v>4165.62</v>
      </c>
      <c r="J81" s="57">
        <f>SUM(H81*I81)</f>
        <v>179.54292725746743</v>
      </c>
    </row>
    <row r="82" spans="3:10" ht="20.25" customHeight="1">
      <c r="C82" s="42" t="s">
        <v>122</v>
      </c>
      <c r="D82" s="42"/>
      <c r="E82" s="42"/>
      <c r="F82" s="124"/>
      <c r="G82" s="124"/>
      <c r="H82" s="42"/>
      <c r="I82" s="42"/>
      <c r="J82" s="43">
        <f>SUM(J80:J81)</f>
        <v>221.34859878952284</v>
      </c>
    </row>
    <row r="83" spans="3:10" ht="18.75" customHeight="1">
      <c r="C83" s="42" t="s">
        <v>128</v>
      </c>
      <c r="D83" s="42"/>
      <c r="E83" s="42"/>
      <c r="F83" s="124"/>
      <c r="G83" s="124"/>
      <c r="H83" s="42"/>
      <c r="I83" s="42"/>
      <c r="J83" s="43">
        <f>J73+J82</f>
        <v>221.34859878952284</v>
      </c>
    </row>
    <row r="84" spans="3:10" ht="0.75" customHeight="1" hidden="1">
      <c r="C84" s="42"/>
      <c r="D84" s="42"/>
      <c r="E84" s="42"/>
      <c r="F84" s="74"/>
      <c r="G84" s="74"/>
      <c r="H84" s="42"/>
      <c r="I84" s="42"/>
      <c r="J84" s="48"/>
    </row>
    <row r="85" spans="3:10" ht="16.5" customHeight="1" hidden="1" thickBot="1">
      <c r="C85" s="39"/>
      <c r="D85" s="40"/>
      <c r="E85" s="40"/>
      <c r="F85" s="41"/>
      <c r="G85" s="41"/>
      <c r="H85" s="40"/>
      <c r="I85" s="40"/>
      <c r="J85" s="49"/>
    </row>
    <row r="86" spans="6:7" ht="15" hidden="1">
      <c r="F86" s="38"/>
      <c r="G86" s="38"/>
    </row>
    <row r="87" spans="6:7" ht="15">
      <c r="F87" s="38"/>
      <c r="G87" s="38"/>
    </row>
    <row r="88" ht="51" customHeight="1" hidden="1"/>
    <row r="89" ht="12.75" customHeight="1"/>
    <row r="90" ht="15.75" thickBot="1">
      <c r="C90" s="61" t="s">
        <v>58</v>
      </c>
    </row>
    <row r="91" spans="3:10" ht="90">
      <c r="C91" s="52" t="s">
        <v>48</v>
      </c>
      <c r="D91" s="53" t="s">
        <v>49</v>
      </c>
      <c r="E91" s="53" t="s">
        <v>33</v>
      </c>
      <c r="F91" s="53" t="s">
        <v>75</v>
      </c>
      <c r="G91" s="53" t="s">
        <v>117</v>
      </c>
      <c r="H91" s="53" t="s">
        <v>45</v>
      </c>
      <c r="I91" s="53" t="s">
        <v>46</v>
      </c>
      <c r="J91" s="54" t="s">
        <v>14</v>
      </c>
    </row>
    <row r="92" spans="3:10" ht="15">
      <c r="C92" s="55">
        <v>1</v>
      </c>
      <c r="D92" s="23">
        <v>2</v>
      </c>
      <c r="E92" s="23">
        <v>3</v>
      </c>
      <c r="F92" s="23">
        <v>4</v>
      </c>
      <c r="G92" s="23">
        <v>5</v>
      </c>
      <c r="H92" s="23" t="s">
        <v>37</v>
      </c>
      <c r="I92" s="23">
        <v>7</v>
      </c>
      <c r="J92" s="56" t="s">
        <v>38</v>
      </c>
    </row>
    <row r="93" spans="3:10" ht="15">
      <c r="C93" s="55" t="s">
        <v>54</v>
      </c>
      <c r="D93" s="23" t="s">
        <v>55</v>
      </c>
      <c r="E93" s="23">
        <v>6</v>
      </c>
      <c r="F93" s="123">
        <v>2001.69</v>
      </c>
      <c r="G93" s="123">
        <v>4.987</v>
      </c>
      <c r="H93" s="35">
        <f>SUM(E93/F93*G93)</f>
        <v>0.01494836862850891</v>
      </c>
      <c r="I93" s="23">
        <v>7400</v>
      </c>
      <c r="J93" s="57">
        <f>SUM(H93*I93)</f>
        <v>110.61792785096593</v>
      </c>
    </row>
    <row r="94" spans="3:10" ht="15">
      <c r="C94" s="55" t="s">
        <v>104</v>
      </c>
      <c r="D94" s="23" t="s">
        <v>55</v>
      </c>
      <c r="E94" s="23">
        <v>6</v>
      </c>
      <c r="F94" s="123">
        <v>2001.69</v>
      </c>
      <c r="G94" s="123">
        <v>4.987</v>
      </c>
      <c r="H94" s="35">
        <f>SUM(E94/F94*G94)</f>
        <v>0.01494836862850891</v>
      </c>
      <c r="I94" s="23">
        <v>12000</v>
      </c>
      <c r="J94" s="57">
        <f>SUM(H94*I94)</f>
        <v>179.3804235421069</v>
      </c>
    </row>
    <row r="95" spans="3:10" ht="15">
      <c r="C95" s="109" t="s">
        <v>110</v>
      </c>
      <c r="D95" s="25" t="s">
        <v>55</v>
      </c>
      <c r="E95" s="25">
        <v>300</v>
      </c>
      <c r="F95" s="25">
        <v>2001.69</v>
      </c>
      <c r="G95" s="25">
        <v>4.987</v>
      </c>
      <c r="H95" s="110">
        <f>SUM(E95/F95*G95)</f>
        <v>0.7474184314254455</v>
      </c>
      <c r="I95" s="25">
        <v>42.5</v>
      </c>
      <c r="J95" s="111">
        <f>SUM(H95*I95)</f>
        <v>31.765283335581433</v>
      </c>
    </row>
    <row r="96" spans="3:10" ht="15">
      <c r="C96" s="112" t="s">
        <v>122</v>
      </c>
      <c r="D96" s="113"/>
      <c r="E96" s="113"/>
      <c r="F96" s="113"/>
      <c r="G96" s="113"/>
      <c r="H96" s="113"/>
      <c r="I96" s="113"/>
      <c r="J96" s="114">
        <f>J95+J94+J93</f>
        <v>321.76363472865427</v>
      </c>
    </row>
    <row r="97" spans="3:10" ht="9.75" customHeight="1" thickBot="1">
      <c r="C97" s="22"/>
      <c r="D97" s="51"/>
      <c r="E97" s="51"/>
      <c r="F97" s="51"/>
      <c r="G97" s="51"/>
      <c r="H97" s="51"/>
      <c r="I97" s="51"/>
      <c r="J97" s="51"/>
    </row>
    <row r="98" spans="3:10" ht="105">
      <c r="C98" s="52" t="s">
        <v>48</v>
      </c>
      <c r="D98" s="53" t="s">
        <v>49</v>
      </c>
      <c r="E98" s="53" t="s">
        <v>33</v>
      </c>
      <c r="F98" s="53" t="s">
        <v>50</v>
      </c>
      <c r="G98" s="53" t="s">
        <v>117</v>
      </c>
      <c r="H98" s="53" t="s">
        <v>45</v>
      </c>
      <c r="I98" s="53" t="s">
        <v>46</v>
      </c>
      <c r="J98" s="54" t="s">
        <v>14</v>
      </c>
    </row>
    <row r="99" spans="3:10" ht="15">
      <c r="C99" s="55">
        <v>1</v>
      </c>
      <c r="D99" s="23">
        <v>2</v>
      </c>
      <c r="E99" s="23">
        <v>3</v>
      </c>
      <c r="F99" s="23">
        <v>4</v>
      </c>
      <c r="G99" s="23">
        <v>5</v>
      </c>
      <c r="H99" s="23" t="s">
        <v>37</v>
      </c>
      <c r="I99" s="23">
        <v>7</v>
      </c>
      <c r="J99" s="56" t="s">
        <v>38</v>
      </c>
    </row>
    <row r="100" spans="3:10" ht="15">
      <c r="C100" s="64"/>
      <c r="D100" s="23"/>
      <c r="E100" s="23"/>
      <c r="F100" s="123"/>
      <c r="G100" s="123"/>
      <c r="H100" s="35"/>
      <c r="I100" s="23"/>
      <c r="J100" s="57"/>
    </row>
    <row r="101" spans="3:10" ht="15">
      <c r="C101" s="55"/>
      <c r="D101" s="23"/>
      <c r="E101" s="23"/>
      <c r="F101" s="24"/>
      <c r="G101" s="24"/>
      <c r="H101" s="35"/>
      <c r="I101" s="23"/>
      <c r="J101" s="57"/>
    </row>
    <row r="102" spans="3:10" ht="14.25" customHeight="1" thickBot="1">
      <c r="C102" s="58"/>
      <c r="D102" s="59"/>
      <c r="E102" s="59"/>
      <c r="F102" s="59"/>
      <c r="G102" s="59"/>
      <c r="H102" s="59"/>
      <c r="I102" s="59"/>
      <c r="J102" s="60">
        <f>SUM(J100:J101)</f>
        <v>0</v>
      </c>
    </row>
    <row r="103" spans="3:10" ht="15.75" customHeight="1" hidden="1">
      <c r="C103" s="51"/>
      <c r="D103" s="51"/>
      <c r="E103" s="51"/>
      <c r="F103" s="51"/>
      <c r="G103" s="51"/>
      <c r="H103" s="51"/>
      <c r="I103" s="51"/>
      <c r="J103" s="51"/>
    </row>
    <row r="104" spans="3:10" ht="15" hidden="1">
      <c r="C104" s="51"/>
      <c r="D104" s="51"/>
      <c r="E104" s="51"/>
      <c r="F104" s="51"/>
      <c r="G104" s="51"/>
      <c r="H104" s="51"/>
      <c r="I104" s="51"/>
      <c r="J104" s="51"/>
    </row>
    <row r="106" spans="3:5" ht="15.75">
      <c r="C106" s="4" t="s">
        <v>56</v>
      </c>
      <c r="D106" s="13"/>
      <c r="E106" s="13"/>
    </row>
    <row r="108" spans="3:10" ht="15">
      <c r="C108" s="231" t="s">
        <v>118</v>
      </c>
      <c r="D108" s="231"/>
      <c r="E108" s="231"/>
      <c r="F108" s="231" t="s">
        <v>58</v>
      </c>
      <c r="G108" s="231"/>
      <c r="H108" s="231"/>
      <c r="I108" s="231"/>
      <c r="J108" s="231" t="s">
        <v>64</v>
      </c>
    </row>
    <row r="109" spans="3:10" ht="15">
      <c r="C109" s="231"/>
      <c r="D109" s="231"/>
      <c r="E109" s="231"/>
      <c r="F109" s="231"/>
      <c r="G109" s="231"/>
      <c r="H109" s="231"/>
      <c r="I109" s="231"/>
      <c r="J109" s="231"/>
    </row>
    <row r="110" spans="3:10" ht="15">
      <c r="C110" s="62" t="s">
        <v>59</v>
      </c>
      <c r="D110" s="62" t="s">
        <v>60</v>
      </c>
      <c r="E110" s="62" t="s">
        <v>61</v>
      </c>
      <c r="F110" s="62" t="s">
        <v>111</v>
      </c>
      <c r="G110" s="62" t="s">
        <v>63</v>
      </c>
      <c r="H110" s="62" t="s">
        <v>71</v>
      </c>
      <c r="I110" s="62" t="s">
        <v>70</v>
      </c>
      <c r="J110" s="231"/>
    </row>
    <row r="111" spans="3:10" ht="15.75">
      <c r="C111" s="18">
        <f>J25</f>
        <v>0</v>
      </c>
      <c r="D111" s="15"/>
      <c r="E111" s="15">
        <v>0</v>
      </c>
      <c r="F111" s="18">
        <f>J83</f>
        <v>221.34859878952284</v>
      </c>
      <c r="G111" s="15"/>
      <c r="H111" s="18">
        <f>J96+J102</f>
        <v>321.76363472865427</v>
      </c>
      <c r="I111" s="18">
        <f>J52</f>
        <v>0</v>
      </c>
      <c r="J111" s="85">
        <f>J25+J52+J73+J83+J96+J102</f>
        <v>543.1122335181772</v>
      </c>
    </row>
    <row r="112" ht="15" hidden="1"/>
    <row r="114" ht="1.5" customHeight="1"/>
    <row r="115" ht="15" hidden="1"/>
    <row r="116" spans="3:11" ht="15">
      <c r="C116" s="234" t="s">
        <v>208</v>
      </c>
      <c r="D116" s="234"/>
      <c r="E116" s="234"/>
      <c r="F116" s="234"/>
      <c r="G116" s="234"/>
      <c r="H116" s="234"/>
      <c r="I116" s="234"/>
      <c r="J116" s="234"/>
      <c r="K116" s="234"/>
    </row>
    <row r="117" spans="3:11" ht="15">
      <c r="C117" s="234"/>
      <c r="D117" s="234"/>
      <c r="E117" s="234"/>
      <c r="F117" s="234"/>
      <c r="G117" s="234"/>
      <c r="H117" s="234"/>
      <c r="I117" s="234"/>
      <c r="J117" s="234"/>
      <c r="K117" s="234"/>
    </row>
    <row r="118" spans="3:11" ht="15">
      <c r="C118" s="234"/>
      <c r="D118" s="234"/>
      <c r="E118" s="234"/>
      <c r="F118" s="234"/>
      <c r="G118" s="234"/>
      <c r="H118" s="234"/>
      <c r="I118" s="234"/>
      <c r="J118" s="234"/>
      <c r="K118" s="234"/>
    </row>
    <row r="119" spans="3:11" ht="15">
      <c r="C119" s="234"/>
      <c r="D119" s="234"/>
      <c r="E119" s="234"/>
      <c r="F119" s="234"/>
      <c r="G119" s="234"/>
      <c r="H119" s="234"/>
      <c r="I119" s="234"/>
      <c r="J119" s="234"/>
      <c r="K119" s="234"/>
    </row>
    <row r="120" spans="3:11" ht="15"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3:11" ht="15">
      <c r="C121" s="234"/>
      <c r="D121" s="234"/>
      <c r="E121" s="234"/>
      <c r="F121" s="234"/>
      <c r="G121" s="234"/>
      <c r="H121" s="234"/>
      <c r="I121" s="234"/>
      <c r="J121" s="234"/>
      <c r="K121" s="234"/>
    </row>
    <row r="122" spans="3:11" ht="15" hidden="1">
      <c r="C122" s="234"/>
      <c r="D122" s="234"/>
      <c r="E122" s="234"/>
      <c r="F122" s="234"/>
      <c r="G122" s="234"/>
      <c r="H122" s="234"/>
      <c r="I122" s="234"/>
      <c r="J122" s="234"/>
      <c r="K122" s="234"/>
    </row>
    <row r="124" ht="18.75">
      <c r="D124" s="119">
        <f>J111*1</f>
        <v>543.1122335181772</v>
      </c>
    </row>
  </sheetData>
  <sheetProtection/>
  <mergeCells count="7">
    <mergeCell ref="H1:L2"/>
    <mergeCell ref="I7:L7"/>
    <mergeCell ref="I9:L10"/>
    <mergeCell ref="C108:E109"/>
    <mergeCell ref="F108:I109"/>
    <mergeCell ref="J108:J110"/>
    <mergeCell ref="C116:K1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3"/>
  <sheetViews>
    <sheetView view="pageBreakPreview" zoomScale="60" zoomScalePageLayoutView="0" workbookViewId="0" topLeftCell="A4">
      <selection activeCell="H3" sqref="H3"/>
    </sheetView>
  </sheetViews>
  <sheetFormatPr defaultColWidth="9.140625" defaultRowHeight="15"/>
  <cols>
    <col min="3" max="3" width="31.421875" style="0" customWidth="1"/>
    <col min="4" max="4" width="12.28125" style="0" customWidth="1"/>
    <col min="5" max="5" width="20.57421875" style="0" customWidth="1"/>
    <col min="6" max="6" width="13.00390625" style="0" customWidth="1"/>
    <col min="7" max="7" width="10.8515625" style="0" customWidth="1"/>
    <col min="8" max="8" width="11.421875" style="0" customWidth="1"/>
    <col min="9" max="9" width="16.140625" style="0" customWidth="1"/>
    <col min="10" max="10" width="12.57421875" style="0" customWidth="1"/>
  </cols>
  <sheetData>
    <row r="1" spans="8:12" ht="15">
      <c r="H1" s="257" t="s">
        <v>232</v>
      </c>
      <c r="I1" s="257"/>
      <c r="J1" s="257"/>
      <c r="K1" s="257"/>
      <c r="L1" s="257"/>
    </row>
    <row r="2" spans="3:12" ht="18.75">
      <c r="C2" s="92" t="s">
        <v>93</v>
      </c>
      <c r="H2" s="257"/>
      <c r="I2" s="257"/>
      <c r="J2" s="257"/>
      <c r="K2" s="257"/>
      <c r="L2" s="257"/>
    </row>
    <row r="3" spans="3:6" ht="18.75">
      <c r="C3" s="10" t="s">
        <v>137</v>
      </c>
      <c r="D3" s="9"/>
      <c r="E3" s="9"/>
      <c r="F3" s="9"/>
    </row>
    <row r="4" ht="18.75">
      <c r="C4" s="10" t="s">
        <v>0</v>
      </c>
    </row>
    <row r="6" spans="3:5" ht="21">
      <c r="C6" s="11" t="s">
        <v>5</v>
      </c>
      <c r="D6" s="11"/>
      <c r="E6" s="11" t="s">
        <v>6</v>
      </c>
    </row>
    <row r="7" spans="3:12" ht="75">
      <c r="C7" s="2" t="s">
        <v>1</v>
      </c>
      <c r="D7" s="2" t="s">
        <v>2</v>
      </c>
      <c r="E7" s="2" t="s">
        <v>20</v>
      </c>
      <c r="F7" s="2" t="s">
        <v>2</v>
      </c>
      <c r="I7" s="246" t="s">
        <v>160</v>
      </c>
      <c r="J7" s="246"/>
      <c r="K7" s="246"/>
      <c r="L7" s="246"/>
    </row>
    <row r="8" spans="3:6" ht="18.75">
      <c r="C8" s="3" t="s">
        <v>88</v>
      </c>
      <c r="D8" s="87">
        <v>2</v>
      </c>
      <c r="E8" s="3" t="s">
        <v>3</v>
      </c>
      <c r="F8" s="87">
        <v>1</v>
      </c>
    </row>
    <row r="9" spans="3:13" ht="18.75">
      <c r="C9" s="5" t="s">
        <v>94</v>
      </c>
      <c r="D9" s="87">
        <v>5</v>
      </c>
      <c r="E9" s="3" t="s">
        <v>211</v>
      </c>
      <c r="F9" s="87">
        <v>1</v>
      </c>
      <c r="I9" s="237" t="s">
        <v>171</v>
      </c>
      <c r="J9" s="237"/>
      <c r="K9" s="237"/>
      <c r="L9" s="237"/>
      <c r="M9" s="13"/>
    </row>
    <row r="10" spans="3:12" ht="18.75">
      <c r="C10" s="5" t="s">
        <v>95</v>
      </c>
      <c r="D10" s="88">
        <v>0.5</v>
      </c>
      <c r="E10" s="5" t="s">
        <v>83</v>
      </c>
      <c r="F10" s="88">
        <v>1.5</v>
      </c>
      <c r="I10" s="237"/>
      <c r="J10" s="237"/>
      <c r="K10" s="237"/>
      <c r="L10" s="237"/>
    </row>
    <row r="11" spans="3:6" ht="18.75">
      <c r="C11" s="3" t="s">
        <v>215</v>
      </c>
      <c r="D11" s="88">
        <v>2</v>
      </c>
      <c r="E11" s="5" t="s">
        <v>84</v>
      </c>
      <c r="F11" s="88">
        <v>1</v>
      </c>
    </row>
    <row r="12" spans="3:6" ht="18.75">
      <c r="C12" s="5" t="s">
        <v>210</v>
      </c>
      <c r="D12" s="88">
        <v>1</v>
      </c>
      <c r="E12" s="5" t="s">
        <v>85</v>
      </c>
      <c r="F12" s="88">
        <v>1</v>
      </c>
    </row>
    <row r="13" spans="3:6" ht="18.75">
      <c r="C13" s="5" t="s">
        <v>205</v>
      </c>
      <c r="D13" s="88">
        <v>1</v>
      </c>
      <c r="E13" s="5" t="s">
        <v>86</v>
      </c>
      <c r="F13" s="88">
        <v>3</v>
      </c>
    </row>
    <row r="14" spans="3:6" ht="18.75">
      <c r="C14" s="3" t="s">
        <v>131</v>
      </c>
      <c r="D14" s="87">
        <v>0.5</v>
      </c>
      <c r="E14" s="3" t="s">
        <v>87</v>
      </c>
      <c r="F14" s="87">
        <v>1</v>
      </c>
    </row>
    <row r="15" spans="3:6" ht="16.5" thickBot="1">
      <c r="C15" s="67" t="s">
        <v>4</v>
      </c>
      <c r="D15" s="89">
        <f>D14+D13+D12+D11+D10+D9+D8</f>
        <v>12</v>
      </c>
      <c r="E15" s="68"/>
      <c r="F15" s="90">
        <f>F14+F13+F12+F11+F10+F9+F8</f>
        <v>9.5</v>
      </c>
    </row>
    <row r="16" spans="3:10" ht="75">
      <c r="C16" s="14" t="s">
        <v>8</v>
      </c>
      <c r="D16" s="14" t="s">
        <v>116</v>
      </c>
      <c r="E16" s="14" t="s">
        <v>10</v>
      </c>
      <c r="F16" s="14" t="s">
        <v>11</v>
      </c>
      <c r="G16" s="14" t="s">
        <v>142</v>
      </c>
      <c r="H16" s="14" t="s">
        <v>12</v>
      </c>
      <c r="I16" s="14" t="s">
        <v>13</v>
      </c>
      <c r="J16" s="14" t="s">
        <v>14</v>
      </c>
    </row>
    <row r="17" spans="3:10" ht="30">
      <c r="C17" s="14">
        <v>1</v>
      </c>
      <c r="D17" s="14">
        <v>2</v>
      </c>
      <c r="E17" s="14">
        <v>3</v>
      </c>
      <c r="F17" s="14">
        <v>4</v>
      </c>
      <c r="G17" s="14">
        <v>5</v>
      </c>
      <c r="H17" s="14" t="s">
        <v>15</v>
      </c>
      <c r="I17" s="14" t="s">
        <v>16</v>
      </c>
      <c r="J17" s="14" t="s">
        <v>17</v>
      </c>
    </row>
    <row r="18" spans="3:10" ht="18.75">
      <c r="C18" s="3" t="s">
        <v>88</v>
      </c>
      <c r="D18" s="18">
        <v>12645</v>
      </c>
      <c r="E18" s="15">
        <v>0</v>
      </c>
      <c r="F18" s="15">
        <f aca="true" t="shared" si="0" ref="F18:F24">SUM(E18*1973)</f>
        <v>0</v>
      </c>
      <c r="G18" s="15">
        <v>55</v>
      </c>
      <c r="H18" s="17">
        <f aca="true" t="shared" si="1" ref="H18:H24">SUM(F18/G18)</f>
        <v>0</v>
      </c>
      <c r="I18" s="18">
        <f>D18*12*1.302/1974</f>
        <v>100.08382978723405</v>
      </c>
      <c r="J18" s="18">
        <f aca="true" t="shared" si="2" ref="J18:J24">SUM(H18*I18)</f>
        <v>0</v>
      </c>
    </row>
    <row r="19" spans="3:10" ht="18.75">
      <c r="C19" s="5" t="s">
        <v>94</v>
      </c>
      <c r="D19" s="15">
        <v>18048</v>
      </c>
      <c r="E19" s="15">
        <v>0.25</v>
      </c>
      <c r="F19" s="15">
        <f t="shared" si="0"/>
        <v>493.25</v>
      </c>
      <c r="G19" s="15">
        <v>55</v>
      </c>
      <c r="H19" s="17">
        <f t="shared" si="1"/>
        <v>8.968181818181819</v>
      </c>
      <c r="I19" s="18">
        <f>D19*12*1.302/1974</f>
        <v>142.84799999999998</v>
      </c>
      <c r="J19" s="18">
        <f t="shared" si="2"/>
        <v>1281.0868363636364</v>
      </c>
    </row>
    <row r="20" spans="3:10" ht="18.75">
      <c r="C20" s="5" t="s">
        <v>95</v>
      </c>
      <c r="D20" s="15">
        <v>13642</v>
      </c>
      <c r="E20" s="15">
        <v>0</v>
      </c>
      <c r="F20" s="15">
        <f t="shared" si="0"/>
        <v>0</v>
      </c>
      <c r="G20" s="15">
        <v>55</v>
      </c>
      <c r="H20" s="17">
        <f t="shared" si="1"/>
        <v>0</v>
      </c>
      <c r="I20" s="18">
        <f>D20*12*1.302/1973</f>
        <v>108.02970501773949</v>
      </c>
      <c r="J20" s="18">
        <f t="shared" si="2"/>
        <v>0</v>
      </c>
    </row>
    <row r="21" spans="3:10" ht="18.75">
      <c r="C21" s="3" t="s">
        <v>215</v>
      </c>
      <c r="D21" s="15">
        <v>16345.8</v>
      </c>
      <c r="E21" s="15">
        <v>0</v>
      </c>
      <c r="F21" s="15">
        <f t="shared" si="0"/>
        <v>0</v>
      </c>
      <c r="G21" s="15">
        <v>55</v>
      </c>
      <c r="H21" s="17">
        <f t="shared" si="1"/>
        <v>0</v>
      </c>
      <c r="I21" s="18">
        <f>D21*12*1.302/1974</f>
        <v>129.37526808510637</v>
      </c>
      <c r="J21" s="18">
        <f t="shared" si="2"/>
        <v>0</v>
      </c>
    </row>
    <row r="22" spans="3:10" ht="18.75">
      <c r="C22" s="5" t="s">
        <v>210</v>
      </c>
      <c r="D22" s="15">
        <v>16810.7</v>
      </c>
      <c r="E22" s="15">
        <v>0</v>
      </c>
      <c r="F22" s="15">
        <f t="shared" si="0"/>
        <v>0</v>
      </c>
      <c r="G22" s="15">
        <v>55</v>
      </c>
      <c r="H22" s="17">
        <f t="shared" si="1"/>
        <v>0</v>
      </c>
      <c r="I22" s="18">
        <f>D22*12*1.302/1974</f>
        <v>133.0549021276596</v>
      </c>
      <c r="J22" s="18">
        <f t="shared" si="2"/>
        <v>0</v>
      </c>
    </row>
    <row r="23" spans="3:10" ht="18.75">
      <c r="C23" s="5" t="s">
        <v>205</v>
      </c>
      <c r="D23" s="18">
        <v>16540</v>
      </c>
      <c r="E23" s="15">
        <v>0</v>
      </c>
      <c r="F23" s="15">
        <f t="shared" si="0"/>
        <v>0</v>
      </c>
      <c r="G23" s="15">
        <v>55</v>
      </c>
      <c r="H23" s="17">
        <f t="shared" si="1"/>
        <v>0</v>
      </c>
      <c r="I23" s="18">
        <f>D23*12*1.302/1974</f>
        <v>130.91234042553194</v>
      </c>
      <c r="J23" s="18">
        <f t="shared" si="2"/>
        <v>0</v>
      </c>
    </row>
    <row r="24" spans="3:10" ht="18.75">
      <c r="C24" s="3" t="s">
        <v>131</v>
      </c>
      <c r="D24" s="15">
        <v>9024</v>
      </c>
      <c r="E24" s="15">
        <v>0.5</v>
      </c>
      <c r="F24" s="15">
        <f t="shared" si="0"/>
        <v>986.5</v>
      </c>
      <c r="G24" s="15">
        <v>55</v>
      </c>
      <c r="H24" s="17">
        <f t="shared" si="1"/>
        <v>17.936363636363637</v>
      </c>
      <c r="I24" s="18">
        <f>D24*12*1.302/1974</f>
        <v>71.42399999999999</v>
      </c>
      <c r="J24" s="18">
        <f t="shared" si="2"/>
        <v>1281.0868363636364</v>
      </c>
    </row>
    <row r="25" spans="3:10" ht="15">
      <c r="C25" s="16" t="s">
        <v>18</v>
      </c>
      <c r="D25" s="15">
        <f>D21+D20+D19+D18</f>
        <v>60680.8</v>
      </c>
      <c r="E25" s="15">
        <f>E21+E20+E19+E18+E22+E23+E24</f>
        <v>0.75</v>
      </c>
      <c r="F25" s="15">
        <f>SUM(F20:F21)</f>
        <v>0</v>
      </c>
      <c r="G25" s="15"/>
      <c r="H25" s="19">
        <f>SUM(H18:H21)</f>
        <v>8.968181818181819</v>
      </c>
      <c r="I25" s="18">
        <f>D25*12*1.302/1974</f>
        <v>480.28207659574474</v>
      </c>
      <c r="J25" s="20">
        <f>J21+J20+J19+J18+J22+J23+J24</f>
        <v>2562.173672727273</v>
      </c>
    </row>
    <row r="26" spans="3:6" ht="15">
      <c r="C26" s="1"/>
      <c r="D26" s="1"/>
      <c r="E26" s="1"/>
      <c r="F26" s="1"/>
    </row>
    <row r="27" spans="3:6" ht="15">
      <c r="C27" s="1" t="s">
        <v>119</v>
      </c>
      <c r="D27" s="1"/>
      <c r="E27" s="1"/>
      <c r="F27" s="1"/>
    </row>
    <row r="28" spans="3:6" ht="0.75" customHeight="1">
      <c r="C28" s="1"/>
      <c r="D28" s="1"/>
      <c r="E28" s="1"/>
      <c r="F28" s="1"/>
    </row>
    <row r="29" spans="3:6" ht="15" hidden="1">
      <c r="C29" s="1"/>
      <c r="D29" s="1"/>
      <c r="E29" s="1"/>
      <c r="F29" s="1"/>
    </row>
    <row r="30" spans="3:6" ht="15" hidden="1">
      <c r="C30" s="1"/>
      <c r="D30" s="1"/>
      <c r="E30" s="1"/>
      <c r="F30" s="1"/>
    </row>
    <row r="31" spans="3:6" ht="15" hidden="1">
      <c r="C31" s="1"/>
      <c r="D31" s="1"/>
      <c r="E31" s="1"/>
      <c r="F31" s="1"/>
    </row>
    <row r="32" spans="3:6" ht="15" hidden="1">
      <c r="C32" s="1"/>
      <c r="D32" s="1"/>
      <c r="E32" s="1"/>
      <c r="F32" s="1"/>
    </row>
    <row r="33" spans="3:6" ht="15" hidden="1">
      <c r="C33" s="1"/>
      <c r="D33" s="1"/>
      <c r="E33" s="1"/>
      <c r="F33" s="1"/>
    </row>
    <row r="34" spans="3:6" ht="15" hidden="1">
      <c r="C34" s="1"/>
      <c r="D34" s="1"/>
      <c r="E34" s="1"/>
      <c r="F34" s="1"/>
    </row>
    <row r="35" spans="3:6" ht="15" hidden="1">
      <c r="C35" s="1"/>
      <c r="D35" s="1"/>
      <c r="E35" s="1"/>
      <c r="F35" s="1"/>
    </row>
    <row r="36" spans="3:6" ht="15">
      <c r="C36" s="1"/>
      <c r="D36" s="1"/>
      <c r="E36" s="1"/>
      <c r="F36" s="1"/>
    </row>
    <row r="37" spans="3:6" ht="15">
      <c r="C37" s="1"/>
      <c r="D37" s="1"/>
      <c r="E37" s="1"/>
      <c r="F37" s="1"/>
    </row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2.25" customHeight="1">
      <c r="C40" s="1"/>
      <c r="D40" s="1"/>
      <c r="E40" s="1"/>
      <c r="F40" s="1"/>
    </row>
    <row r="41" spans="3:6" ht="18.75">
      <c r="C41" s="12" t="s">
        <v>19</v>
      </c>
      <c r="D41" s="1"/>
      <c r="E41" s="1"/>
      <c r="F41" s="1"/>
    </row>
    <row r="42" spans="3:6" ht="15.75" thickBot="1">
      <c r="C42" s="1"/>
      <c r="D42" s="1"/>
      <c r="E42" s="1"/>
      <c r="F42" s="1"/>
    </row>
    <row r="43" spans="3:10" ht="90.75" thickBot="1">
      <c r="C43" s="14" t="s">
        <v>8</v>
      </c>
      <c r="D43" s="14" t="s">
        <v>9</v>
      </c>
      <c r="E43" s="14" t="s">
        <v>10</v>
      </c>
      <c r="F43" s="30" t="s">
        <v>34</v>
      </c>
      <c r="G43" s="30" t="s">
        <v>89</v>
      </c>
      <c r="H43" s="14" t="s">
        <v>68</v>
      </c>
      <c r="I43" s="14" t="s">
        <v>66</v>
      </c>
      <c r="J43" s="14" t="s">
        <v>14</v>
      </c>
    </row>
    <row r="44" spans="3:10" ht="15">
      <c r="C44" s="14">
        <v>1</v>
      </c>
      <c r="D44" s="14">
        <v>2</v>
      </c>
      <c r="E44" s="14">
        <v>3</v>
      </c>
      <c r="F44" s="14">
        <v>4</v>
      </c>
      <c r="G44" s="14">
        <v>5</v>
      </c>
      <c r="H44" s="14" t="s">
        <v>65</v>
      </c>
      <c r="I44" s="14" t="s">
        <v>67</v>
      </c>
      <c r="J44" s="14" t="s">
        <v>17</v>
      </c>
    </row>
    <row r="45" spans="3:10" ht="18.75">
      <c r="C45" s="3" t="s">
        <v>3</v>
      </c>
      <c r="D45" s="71"/>
      <c r="E45" s="18">
        <v>0</v>
      </c>
      <c r="F45" s="15">
        <f aca="true" t="shared" si="3" ref="F45:F51">SUM(E45*1974)</f>
        <v>0</v>
      </c>
      <c r="G45" s="15">
        <v>55</v>
      </c>
      <c r="H45" s="84">
        <f aca="true" t="shared" si="4" ref="H45:H51">SUM(F45/G45)</f>
        <v>0</v>
      </c>
      <c r="I45" s="18">
        <f aca="true" t="shared" si="5" ref="I45:I51">D45*12*1.302/1973</f>
        <v>0</v>
      </c>
      <c r="J45" s="18">
        <f aca="true" t="shared" si="6" ref="J45:J51">SUM(H45*I45)</f>
        <v>0</v>
      </c>
    </row>
    <row r="46" spans="3:10" ht="18.75">
      <c r="C46" s="3" t="s">
        <v>211</v>
      </c>
      <c r="D46" s="71"/>
      <c r="E46" s="18">
        <v>0</v>
      </c>
      <c r="F46" s="15">
        <f t="shared" si="3"/>
        <v>0</v>
      </c>
      <c r="G46" s="15">
        <v>55</v>
      </c>
      <c r="H46" s="84">
        <f t="shared" si="4"/>
        <v>0</v>
      </c>
      <c r="I46" s="18">
        <f t="shared" si="5"/>
        <v>0</v>
      </c>
      <c r="J46" s="18">
        <f t="shared" si="6"/>
        <v>0</v>
      </c>
    </row>
    <row r="47" spans="3:10" ht="18.75">
      <c r="C47" s="5" t="s">
        <v>83</v>
      </c>
      <c r="D47" s="71"/>
      <c r="E47" s="18">
        <v>0</v>
      </c>
      <c r="F47" s="15">
        <f t="shared" si="3"/>
        <v>0</v>
      </c>
      <c r="G47" s="15">
        <v>55</v>
      </c>
      <c r="H47" s="84">
        <f t="shared" si="4"/>
        <v>0</v>
      </c>
      <c r="I47" s="18">
        <f t="shared" si="5"/>
        <v>0</v>
      </c>
      <c r="J47" s="18">
        <f t="shared" si="6"/>
        <v>0</v>
      </c>
    </row>
    <row r="48" spans="3:10" ht="18.75">
      <c r="C48" s="5" t="s">
        <v>84</v>
      </c>
      <c r="D48" s="71"/>
      <c r="E48" s="18">
        <v>0</v>
      </c>
      <c r="F48" s="15">
        <f t="shared" si="3"/>
        <v>0</v>
      </c>
      <c r="G48" s="15">
        <v>55</v>
      </c>
      <c r="H48" s="84">
        <f t="shared" si="4"/>
        <v>0</v>
      </c>
      <c r="I48" s="18">
        <f t="shared" si="5"/>
        <v>0</v>
      </c>
      <c r="J48" s="18">
        <f t="shared" si="6"/>
        <v>0</v>
      </c>
    </row>
    <row r="49" spans="3:10" ht="18.75">
      <c r="C49" s="5" t="s">
        <v>85</v>
      </c>
      <c r="D49" s="71"/>
      <c r="E49" s="18">
        <v>0</v>
      </c>
      <c r="F49" s="15">
        <f t="shared" si="3"/>
        <v>0</v>
      </c>
      <c r="G49" s="15">
        <v>55</v>
      </c>
      <c r="H49" s="84">
        <f t="shared" si="4"/>
        <v>0</v>
      </c>
      <c r="I49" s="18">
        <f t="shared" si="5"/>
        <v>0</v>
      </c>
      <c r="J49" s="18">
        <f t="shared" si="6"/>
        <v>0</v>
      </c>
    </row>
    <row r="50" spans="3:11" ht="18.75">
      <c r="C50" s="213" t="s">
        <v>86</v>
      </c>
      <c r="D50" s="133"/>
      <c r="E50" s="128">
        <v>0</v>
      </c>
      <c r="F50" s="126">
        <f>SUM(E50*1970)</f>
        <v>0</v>
      </c>
      <c r="G50" s="126">
        <v>55</v>
      </c>
      <c r="H50" s="132">
        <f t="shared" si="4"/>
        <v>0</v>
      </c>
      <c r="I50" s="128">
        <f>D50*12*1.302/1970</f>
        <v>0</v>
      </c>
      <c r="J50" s="128">
        <f t="shared" si="6"/>
        <v>0</v>
      </c>
      <c r="K50" s="135"/>
    </row>
    <row r="51" spans="3:11" ht="18.75">
      <c r="C51" s="171" t="s">
        <v>87</v>
      </c>
      <c r="D51" s="133"/>
      <c r="E51" s="128">
        <v>0</v>
      </c>
      <c r="F51" s="126">
        <f t="shared" si="3"/>
        <v>0</v>
      </c>
      <c r="G51" s="126">
        <v>55</v>
      </c>
      <c r="H51" s="132">
        <f t="shared" si="4"/>
        <v>0</v>
      </c>
      <c r="I51" s="128">
        <f t="shared" si="5"/>
        <v>0</v>
      </c>
      <c r="J51" s="128">
        <f t="shared" si="6"/>
        <v>0</v>
      </c>
      <c r="K51" s="135"/>
    </row>
    <row r="52" spans="3:11" ht="14.25" customHeight="1">
      <c r="C52" s="172" t="s">
        <v>18</v>
      </c>
      <c r="D52" s="133">
        <f>SUM(D45:D47)</f>
        <v>0</v>
      </c>
      <c r="E52" s="128">
        <f>SUM(E45:E51)</f>
        <v>0</v>
      </c>
      <c r="F52" s="128"/>
      <c r="G52" s="128"/>
      <c r="H52" s="136">
        <f>SUM(H45:H51)</f>
        <v>0</v>
      </c>
      <c r="I52" s="128">
        <f>SUM(I45:I51)</f>
        <v>0</v>
      </c>
      <c r="J52" s="136">
        <f>J51+J50+J49+J48+J47+J46+J45</f>
        <v>0</v>
      </c>
      <c r="K52" s="135"/>
    </row>
    <row r="53" spans="3:11" ht="28.5" customHeight="1" hidden="1" thickBot="1">
      <c r="C53" s="135"/>
      <c r="D53" s="135"/>
      <c r="E53" s="135"/>
      <c r="F53" s="135"/>
      <c r="G53" s="135"/>
      <c r="H53" s="135"/>
      <c r="I53" s="135"/>
      <c r="J53" s="135"/>
      <c r="K53" s="135"/>
    </row>
    <row r="54" spans="3:11" ht="15" hidden="1">
      <c r="C54" s="173" t="s">
        <v>21</v>
      </c>
      <c r="D54" s="149"/>
      <c r="E54" s="149"/>
      <c r="F54" s="149"/>
      <c r="G54" s="135"/>
      <c r="H54" s="135"/>
      <c r="I54" s="135"/>
      <c r="J54" s="135"/>
      <c r="K54" s="135"/>
    </row>
    <row r="55" spans="3:11" ht="15" hidden="1">
      <c r="C55" s="135"/>
      <c r="D55" s="135"/>
      <c r="E55" s="135"/>
      <c r="F55" s="135"/>
      <c r="G55" s="135"/>
      <c r="H55" s="135"/>
      <c r="I55" s="135"/>
      <c r="J55" s="135"/>
      <c r="K55" s="135"/>
    </row>
    <row r="56" spans="3:11" ht="75.75" hidden="1" thickBot="1">
      <c r="C56" s="174" t="s">
        <v>22</v>
      </c>
      <c r="D56" s="175" t="s">
        <v>23</v>
      </c>
      <c r="E56" s="175" t="s">
        <v>24</v>
      </c>
      <c r="F56" s="175" t="s">
        <v>109</v>
      </c>
      <c r="G56" s="175" t="s">
        <v>108</v>
      </c>
      <c r="H56" s="175" t="s">
        <v>27</v>
      </c>
      <c r="I56" s="175" t="s">
        <v>212</v>
      </c>
      <c r="J56" s="176" t="s">
        <v>14</v>
      </c>
      <c r="K56" s="135"/>
    </row>
    <row r="57" spans="3:11" ht="15" hidden="1">
      <c r="C57" s="177">
        <v>1</v>
      </c>
      <c r="D57" s="177">
        <v>2</v>
      </c>
      <c r="E57" s="177">
        <v>3</v>
      </c>
      <c r="F57" s="177">
        <v>4</v>
      </c>
      <c r="G57" s="177" t="s">
        <v>29</v>
      </c>
      <c r="H57" s="177">
        <v>6</v>
      </c>
      <c r="I57" s="177">
        <v>7</v>
      </c>
      <c r="J57" s="177" t="s">
        <v>30</v>
      </c>
      <c r="K57" s="135"/>
    </row>
    <row r="58" spans="3:11" ht="15" hidden="1">
      <c r="C58" s="125"/>
      <c r="D58" s="125"/>
      <c r="E58" s="125"/>
      <c r="F58" s="125"/>
      <c r="G58" s="125"/>
      <c r="H58" s="125"/>
      <c r="I58" s="125"/>
      <c r="J58" s="145"/>
      <c r="K58" s="135"/>
    </row>
    <row r="59" spans="3:11" ht="15" hidden="1">
      <c r="C59" s="125"/>
      <c r="D59" s="125"/>
      <c r="E59" s="125"/>
      <c r="F59" s="125"/>
      <c r="G59" s="125"/>
      <c r="H59" s="125"/>
      <c r="I59" s="125"/>
      <c r="J59" s="145"/>
      <c r="K59" s="135"/>
    </row>
    <row r="60" spans="3:11" ht="15" hidden="1">
      <c r="C60" s="125"/>
      <c r="D60" s="125"/>
      <c r="E60" s="125"/>
      <c r="F60" s="125"/>
      <c r="G60" s="125"/>
      <c r="H60" s="125"/>
      <c r="I60" s="125"/>
      <c r="J60" s="145"/>
      <c r="K60" s="135"/>
    </row>
    <row r="61" spans="3:11" ht="15" hidden="1">
      <c r="C61" s="125"/>
      <c r="D61" s="125"/>
      <c r="E61" s="125"/>
      <c r="F61" s="125"/>
      <c r="G61" s="125"/>
      <c r="H61" s="125"/>
      <c r="I61" s="125"/>
      <c r="J61" s="145"/>
      <c r="K61" s="135"/>
    </row>
    <row r="62" spans="3:11" ht="13.5" customHeight="1" hidden="1" thickBot="1">
      <c r="C62" s="127"/>
      <c r="D62" s="127"/>
      <c r="E62" s="127"/>
      <c r="F62" s="125"/>
      <c r="G62" s="127"/>
      <c r="H62" s="127"/>
      <c r="I62" s="127"/>
      <c r="J62" s="178"/>
      <c r="K62" s="135"/>
    </row>
    <row r="63" spans="3:11" ht="35.25" customHeight="1" hidden="1" thickBot="1">
      <c r="C63" s="179"/>
      <c r="D63" s="180"/>
      <c r="E63" s="180"/>
      <c r="F63" s="180"/>
      <c r="G63" s="181"/>
      <c r="H63" s="180"/>
      <c r="I63" s="180"/>
      <c r="J63" s="182"/>
      <c r="K63" s="135"/>
    </row>
    <row r="64" spans="3:11" ht="15">
      <c r="C64" s="148"/>
      <c r="D64" s="148"/>
      <c r="E64" s="148"/>
      <c r="F64" s="148"/>
      <c r="G64" s="148"/>
      <c r="H64" s="148"/>
      <c r="I64" s="148"/>
      <c r="J64" s="148"/>
      <c r="K64" s="135"/>
    </row>
    <row r="65" spans="3:11" ht="15">
      <c r="C65" s="183" t="s">
        <v>112</v>
      </c>
      <c r="D65" s="148"/>
      <c r="E65" s="148"/>
      <c r="F65" s="148"/>
      <c r="G65" s="148"/>
      <c r="H65" s="148"/>
      <c r="I65" s="148"/>
      <c r="J65" s="148"/>
      <c r="K65" s="135"/>
    </row>
    <row r="66" spans="2:11" ht="15">
      <c r="B66" s="9"/>
      <c r="C66" s="183"/>
      <c r="D66" s="183"/>
      <c r="E66" s="148"/>
      <c r="F66" s="183" t="s">
        <v>161</v>
      </c>
      <c r="G66" s="148"/>
      <c r="H66" s="148"/>
      <c r="I66" s="148"/>
      <c r="J66" s="148"/>
      <c r="K66" s="135"/>
    </row>
    <row r="67" spans="2:11" ht="15.75" thickBot="1">
      <c r="B67" s="9"/>
      <c r="C67" s="183"/>
      <c r="D67" s="183"/>
      <c r="E67" s="148"/>
      <c r="F67" s="183"/>
      <c r="G67" s="148"/>
      <c r="H67" s="148"/>
      <c r="I67" s="148"/>
      <c r="J67" s="148"/>
      <c r="K67" s="135"/>
    </row>
    <row r="68" spans="3:11" ht="90.75" thickBot="1">
      <c r="C68" s="174" t="s">
        <v>31</v>
      </c>
      <c r="D68" s="175" t="s">
        <v>32</v>
      </c>
      <c r="E68" s="175" t="s">
        <v>33</v>
      </c>
      <c r="F68" s="175" t="s">
        <v>34</v>
      </c>
      <c r="G68" s="175" t="s">
        <v>89</v>
      </c>
      <c r="H68" s="175" t="s">
        <v>35</v>
      </c>
      <c r="I68" s="175" t="s">
        <v>36</v>
      </c>
      <c r="J68" s="176" t="s">
        <v>14</v>
      </c>
      <c r="K68" s="135"/>
    </row>
    <row r="69" spans="3:11" ht="15">
      <c r="C69" s="177">
        <v>1</v>
      </c>
      <c r="D69" s="177">
        <v>2</v>
      </c>
      <c r="E69" s="177">
        <v>3</v>
      </c>
      <c r="F69" s="177">
        <v>4</v>
      </c>
      <c r="G69" s="177">
        <v>5</v>
      </c>
      <c r="H69" s="177" t="s">
        <v>37</v>
      </c>
      <c r="I69" s="177">
        <v>7</v>
      </c>
      <c r="J69" s="177" t="s">
        <v>38</v>
      </c>
      <c r="K69" s="135"/>
    </row>
    <row r="70" spans="3:11" ht="31.5" customHeight="1">
      <c r="C70" s="125" t="s">
        <v>145</v>
      </c>
      <c r="D70" s="125" t="s">
        <v>47</v>
      </c>
      <c r="E70" s="125">
        <v>3</v>
      </c>
      <c r="F70" s="123">
        <v>55.13</v>
      </c>
      <c r="G70" s="123">
        <v>4.987</v>
      </c>
      <c r="H70" s="125">
        <f>E70/F70</f>
        <v>0.05441683294032287</v>
      </c>
      <c r="I70" s="125">
        <v>300</v>
      </c>
      <c r="J70" s="145">
        <f>H70*I70</f>
        <v>16.325049882096863</v>
      </c>
      <c r="K70" s="135"/>
    </row>
    <row r="71" spans="3:11" ht="13.5" customHeight="1">
      <c r="C71" s="125" t="s">
        <v>146</v>
      </c>
      <c r="D71" s="125" t="s">
        <v>47</v>
      </c>
      <c r="E71" s="125">
        <v>1</v>
      </c>
      <c r="F71" s="123">
        <v>55.13</v>
      </c>
      <c r="G71" s="123">
        <v>4987</v>
      </c>
      <c r="H71" s="125">
        <f>E71/F71</f>
        <v>0.018138944313440958</v>
      </c>
      <c r="I71" s="125">
        <v>980</v>
      </c>
      <c r="J71" s="145">
        <f>H71*I71</f>
        <v>17.77616542717214</v>
      </c>
      <c r="K71" s="135"/>
    </row>
    <row r="72" spans="3:11" ht="15" hidden="1">
      <c r="C72" s="125"/>
      <c r="D72" s="125"/>
      <c r="E72" s="125"/>
      <c r="F72" s="125"/>
      <c r="G72" s="125"/>
      <c r="H72" s="125"/>
      <c r="I72" s="146"/>
      <c r="J72" s="184"/>
      <c r="K72" s="135"/>
    </row>
    <row r="73" spans="3:11" ht="15">
      <c r="C73" s="185" t="s">
        <v>122</v>
      </c>
      <c r="D73" s="125"/>
      <c r="E73" s="185"/>
      <c r="F73" s="125"/>
      <c r="G73" s="125"/>
      <c r="H73" s="125"/>
      <c r="I73" s="185"/>
      <c r="J73" s="145">
        <f>J71+J70</f>
        <v>34.101215309269</v>
      </c>
      <c r="K73" s="135"/>
    </row>
    <row r="74" spans="3:11" ht="15">
      <c r="C74" s="183" t="s">
        <v>40</v>
      </c>
      <c r="D74" s="135"/>
      <c r="E74" s="135"/>
      <c r="F74" s="148"/>
      <c r="G74" s="135"/>
      <c r="H74" s="135"/>
      <c r="I74" s="135"/>
      <c r="J74" s="135"/>
      <c r="K74" s="135"/>
    </row>
    <row r="75" spans="3:11" ht="1.5" customHeight="1">
      <c r="C75" s="173" t="s">
        <v>42</v>
      </c>
      <c r="D75" s="149"/>
      <c r="E75" s="149"/>
      <c r="F75" s="149"/>
      <c r="G75" s="135"/>
      <c r="H75" s="135"/>
      <c r="I75" s="135"/>
      <c r="J75" s="135"/>
      <c r="K75" s="135"/>
    </row>
    <row r="76" spans="3:11" ht="7.5" customHeight="1" thickBot="1">
      <c r="C76" s="135"/>
      <c r="D76" s="135"/>
      <c r="E76" s="135"/>
      <c r="F76" s="135"/>
      <c r="G76" s="135"/>
      <c r="H76" s="135"/>
      <c r="I76" s="135"/>
      <c r="J76" s="135"/>
      <c r="K76" s="135"/>
    </row>
    <row r="77" spans="3:11" ht="18.75" customHeight="1" thickBot="1">
      <c r="C77" s="186" t="s">
        <v>43</v>
      </c>
      <c r="D77" s="150" t="s">
        <v>44</v>
      </c>
      <c r="E77" s="150" t="s">
        <v>33</v>
      </c>
      <c r="F77" s="150" t="s">
        <v>213</v>
      </c>
      <c r="G77" s="150" t="s">
        <v>52</v>
      </c>
      <c r="H77" s="150" t="s">
        <v>45</v>
      </c>
      <c r="I77" s="150" t="s">
        <v>46</v>
      </c>
      <c r="J77" s="151" t="s">
        <v>14</v>
      </c>
      <c r="K77" s="135"/>
    </row>
    <row r="78" spans="3:11" ht="22.5" customHeight="1">
      <c r="C78" s="152">
        <v>1</v>
      </c>
      <c r="D78" s="152">
        <v>2</v>
      </c>
      <c r="E78" s="152">
        <v>3</v>
      </c>
      <c r="F78" s="152">
        <v>4</v>
      </c>
      <c r="G78" s="152">
        <v>5</v>
      </c>
      <c r="H78" s="152" t="s">
        <v>37</v>
      </c>
      <c r="I78" s="152">
        <v>7</v>
      </c>
      <c r="J78" s="152" t="s">
        <v>38</v>
      </c>
      <c r="K78" s="135"/>
    </row>
    <row r="79" spans="3:11" ht="17.25" customHeight="1">
      <c r="C79" s="187" t="s">
        <v>127</v>
      </c>
      <c r="D79" s="125" t="s">
        <v>47</v>
      </c>
      <c r="E79" s="125">
        <v>500</v>
      </c>
      <c r="F79" s="123">
        <v>55.13</v>
      </c>
      <c r="G79" s="123">
        <v>4.987</v>
      </c>
      <c r="H79" s="188">
        <f>E79/F79*G79</f>
        <v>45.22945764556502</v>
      </c>
      <c r="I79" s="125">
        <v>8.3</v>
      </c>
      <c r="J79" s="189">
        <f>SUM(H79*I79)</f>
        <v>375.4044984581897</v>
      </c>
      <c r="K79" s="135"/>
    </row>
    <row r="80" spans="3:11" ht="17.25" customHeight="1">
      <c r="C80" s="190" t="s">
        <v>198</v>
      </c>
      <c r="D80" s="125" t="s">
        <v>47</v>
      </c>
      <c r="E80" s="125">
        <v>5</v>
      </c>
      <c r="F80" s="123">
        <v>55.13</v>
      </c>
      <c r="G80" s="123">
        <v>4.987</v>
      </c>
      <c r="H80" s="188">
        <f>E80/F80*G80</f>
        <v>0.4522945764556503</v>
      </c>
      <c r="I80" s="125">
        <v>4165.62</v>
      </c>
      <c r="J80" s="189">
        <f>SUM(H80*I80)</f>
        <v>1884.087333575186</v>
      </c>
      <c r="K80" s="135"/>
    </row>
    <row r="81" spans="3:11" ht="20.25" customHeight="1">
      <c r="C81" s="153" t="s">
        <v>122</v>
      </c>
      <c r="D81" s="153"/>
      <c r="E81" s="153"/>
      <c r="F81" s="124"/>
      <c r="G81" s="124"/>
      <c r="H81" s="153"/>
      <c r="I81" s="153"/>
      <c r="J81" s="154">
        <f>SUM(J79:J80)</f>
        <v>2259.491832033376</v>
      </c>
      <c r="K81" s="135"/>
    </row>
    <row r="82" spans="3:11" ht="18.75" customHeight="1">
      <c r="C82" s="153" t="s">
        <v>128</v>
      </c>
      <c r="D82" s="153"/>
      <c r="E82" s="153"/>
      <c r="F82" s="124"/>
      <c r="G82" s="124"/>
      <c r="H82" s="153"/>
      <c r="I82" s="153"/>
      <c r="J82" s="154">
        <f>J73+J81</f>
        <v>2293.5930473426447</v>
      </c>
      <c r="K82" s="135"/>
    </row>
    <row r="83" spans="3:11" ht="0.75" customHeight="1" hidden="1">
      <c r="C83" s="153"/>
      <c r="D83" s="153"/>
      <c r="E83" s="153"/>
      <c r="F83" s="124"/>
      <c r="G83" s="124"/>
      <c r="H83" s="153"/>
      <c r="I83" s="153"/>
      <c r="J83" s="155"/>
      <c r="K83" s="135"/>
    </row>
    <row r="84" spans="3:11" ht="16.5" customHeight="1" hidden="1" thickBot="1">
      <c r="C84" s="191"/>
      <c r="D84" s="157"/>
      <c r="E84" s="157"/>
      <c r="F84" s="156"/>
      <c r="G84" s="156"/>
      <c r="H84" s="157"/>
      <c r="I84" s="157"/>
      <c r="J84" s="158"/>
      <c r="K84" s="135"/>
    </row>
    <row r="85" spans="3:11" ht="15" hidden="1">
      <c r="C85" s="135"/>
      <c r="D85" s="135"/>
      <c r="E85" s="135"/>
      <c r="F85" s="192"/>
      <c r="G85" s="192"/>
      <c r="H85" s="135"/>
      <c r="I85" s="135"/>
      <c r="J85" s="135"/>
      <c r="K85" s="135"/>
    </row>
    <row r="86" spans="3:11" ht="15">
      <c r="C86" s="135"/>
      <c r="D86" s="135"/>
      <c r="E86" s="135"/>
      <c r="F86" s="192"/>
      <c r="G86" s="192"/>
      <c r="H86" s="135"/>
      <c r="I86" s="135"/>
      <c r="J86" s="135"/>
      <c r="K86" s="135"/>
    </row>
    <row r="87" spans="3:11" ht="51" customHeight="1" hidden="1">
      <c r="C87" s="135"/>
      <c r="D87" s="135"/>
      <c r="E87" s="135"/>
      <c r="F87" s="135"/>
      <c r="G87" s="135"/>
      <c r="H87" s="135"/>
      <c r="I87" s="135"/>
      <c r="J87" s="135"/>
      <c r="K87" s="135"/>
    </row>
    <row r="88" spans="3:11" ht="12.75" customHeight="1">
      <c r="C88" s="135"/>
      <c r="D88" s="135"/>
      <c r="E88" s="135"/>
      <c r="F88" s="135"/>
      <c r="G88" s="135"/>
      <c r="H88" s="135"/>
      <c r="I88" s="135"/>
      <c r="J88" s="135"/>
      <c r="K88" s="135"/>
    </row>
    <row r="89" spans="3:11" ht="15.75" thickBot="1">
      <c r="C89" s="173" t="s">
        <v>58</v>
      </c>
      <c r="D89" s="135"/>
      <c r="E89" s="135"/>
      <c r="F89" s="135"/>
      <c r="G89" s="135"/>
      <c r="H89" s="135"/>
      <c r="I89" s="135"/>
      <c r="J89" s="135"/>
      <c r="K89" s="135"/>
    </row>
    <row r="90" spans="3:11" ht="90">
      <c r="C90" s="193" t="s">
        <v>48</v>
      </c>
      <c r="D90" s="194" t="s">
        <v>49</v>
      </c>
      <c r="E90" s="194" t="s">
        <v>33</v>
      </c>
      <c r="F90" s="194" t="s">
        <v>75</v>
      </c>
      <c r="G90" s="194" t="s">
        <v>117</v>
      </c>
      <c r="H90" s="194" t="s">
        <v>45</v>
      </c>
      <c r="I90" s="194" t="s">
        <v>46</v>
      </c>
      <c r="J90" s="195" t="s">
        <v>14</v>
      </c>
      <c r="K90" s="135"/>
    </row>
    <row r="91" spans="3:11" ht="15">
      <c r="C91" s="196">
        <v>1</v>
      </c>
      <c r="D91" s="125">
        <v>2</v>
      </c>
      <c r="E91" s="125">
        <v>3</v>
      </c>
      <c r="F91" s="125">
        <v>4</v>
      </c>
      <c r="G91" s="125">
        <v>5</v>
      </c>
      <c r="H91" s="125" t="s">
        <v>37</v>
      </c>
      <c r="I91" s="125">
        <v>7</v>
      </c>
      <c r="J91" s="197" t="s">
        <v>38</v>
      </c>
      <c r="K91" s="135"/>
    </row>
    <row r="92" spans="3:11" ht="15">
      <c r="C92" s="196" t="s">
        <v>54</v>
      </c>
      <c r="D92" s="125" t="s">
        <v>55</v>
      </c>
      <c r="E92" s="125">
        <v>2</v>
      </c>
      <c r="F92" s="123">
        <v>55.13</v>
      </c>
      <c r="G92" s="123">
        <v>4.987</v>
      </c>
      <c r="H92" s="188">
        <f>SUM(E92/F92*G92)</f>
        <v>0.18091783058226013</v>
      </c>
      <c r="I92" s="125">
        <v>3000</v>
      </c>
      <c r="J92" s="189">
        <f>SUM(H92*I92)</f>
        <v>542.7534917467804</v>
      </c>
      <c r="K92" s="135"/>
    </row>
    <row r="93" spans="3:11" ht="15">
      <c r="C93" s="196" t="s">
        <v>104</v>
      </c>
      <c r="D93" s="125" t="s">
        <v>55</v>
      </c>
      <c r="E93" s="125">
        <v>2</v>
      </c>
      <c r="F93" s="123">
        <v>55.13</v>
      </c>
      <c r="G93" s="123">
        <v>4.987</v>
      </c>
      <c r="H93" s="188">
        <f>SUM(E93/F93*G93)</f>
        <v>0.18091783058226013</v>
      </c>
      <c r="I93" s="125">
        <v>2000</v>
      </c>
      <c r="J93" s="189">
        <f>SUM(H93*I93)</f>
        <v>361.8356611645203</v>
      </c>
      <c r="K93" s="135"/>
    </row>
    <row r="94" spans="3:11" ht="15">
      <c r="C94" s="198" t="s">
        <v>110</v>
      </c>
      <c r="D94" s="127" t="s">
        <v>55</v>
      </c>
      <c r="E94" s="127"/>
      <c r="F94" s="127">
        <v>55.13</v>
      </c>
      <c r="G94" s="127">
        <v>1.087</v>
      </c>
      <c r="H94" s="199">
        <f>SUM(E94/F94*G94)</f>
        <v>0</v>
      </c>
      <c r="I94" s="127">
        <v>0</v>
      </c>
      <c r="J94" s="200">
        <f>SUM(H94*I94)</f>
        <v>0</v>
      </c>
      <c r="K94" s="135"/>
    </row>
    <row r="95" spans="3:11" ht="15">
      <c r="C95" s="201" t="s">
        <v>122</v>
      </c>
      <c r="D95" s="202"/>
      <c r="E95" s="202"/>
      <c r="F95" s="202"/>
      <c r="G95" s="202"/>
      <c r="H95" s="202"/>
      <c r="I95" s="202"/>
      <c r="J95" s="203">
        <f>J94+J93+J92</f>
        <v>904.5891529113006</v>
      </c>
      <c r="K95" s="135"/>
    </row>
    <row r="96" spans="3:11" ht="9.75" customHeight="1" thickBot="1">
      <c r="C96" s="183"/>
      <c r="D96" s="204"/>
      <c r="E96" s="204"/>
      <c r="F96" s="204"/>
      <c r="G96" s="204"/>
      <c r="H96" s="204"/>
      <c r="I96" s="204"/>
      <c r="J96" s="204"/>
      <c r="K96" s="135"/>
    </row>
    <row r="97" spans="3:11" ht="105">
      <c r="C97" s="193" t="s">
        <v>48</v>
      </c>
      <c r="D97" s="194" t="s">
        <v>49</v>
      </c>
      <c r="E97" s="194" t="s">
        <v>33</v>
      </c>
      <c r="F97" s="194" t="s">
        <v>50</v>
      </c>
      <c r="G97" s="194" t="s">
        <v>117</v>
      </c>
      <c r="H97" s="194" t="s">
        <v>45</v>
      </c>
      <c r="I97" s="194" t="s">
        <v>46</v>
      </c>
      <c r="J97" s="195" t="s">
        <v>14</v>
      </c>
      <c r="K97" s="135"/>
    </row>
    <row r="98" spans="3:11" ht="15">
      <c r="C98" s="196">
        <v>1</v>
      </c>
      <c r="D98" s="125">
        <v>2</v>
      </c>
      <c r="E98" s="125">
        <v>3</v>
      </c>
      <c r="F98" s="125">
        <v>4</v>
      </c>
      <c r="G98" s="125">
        <v>5</v>
      </c>
      <c r="H98" s="125" t="s">
        <v>37</v>
      </c>
      <c r="I98" s="125">
        <v>7</v>
      </c>
      <c r="J98" s="197" t="s">
        <v>38</v>
      </c>
      <c r="K98" s="135"/>
    </row>
    <row r="99" spans="3:11" ht="15">
      <c r="C99" s="187"/>
      <c r="D99" s="125"/>
      <c r="E99" s="125"/>
      <c r="F99" s="123"/>
      <c r="G99" s="123"/>
      <c r="H99" s="188"/>
      <c r="I99" s="125"/>
      <c r="J99" s="189"/>
      <c r="K99" s="135"/>
    </row>
    <row r="100" spans="3:11" ht="15">
      <c r="C100" s="196"/>
      <c r="D100" s="125"/>
      <c r="E100" s="125"/>
      <c r="F100" s="123"/>
      <c r="G100" s="123"/>
      <c r="H100" s="188"/>
      <c r="I100" s="125"/>
      <c r="J100" s="189"/>
      <c r="K100" s="135"/>
    </row>
    <row r="101" spans="3:11" ht="14.25" customHeight="1" thickBot="1">
      <c r="C101" s="205"/>
      <c r="D101" s="159"/>
      <c r="E101" s="159"/>
      <c r="F101" s="159"/>
      <c r="G101" s="159"/>
      <c r="H101" s="159"/>
      <c r="I101" s="159"/>
      <c r="J101" s="160">
        <f>SUM(J99:J100)</f>
        <v>0</v>
      </c>
      <c r="K101" s="135"/>
    </row>
    <row r="102" spans="3:11" ht="15.75" customHeight="1" hidden="1">
      <c r="C102" s="204"/>
      <c r="D102" s="204"/>
      <c r="E102" s="204"/>
      <c r="F102" s="204"/>
      <c r="G102" s="204"/>
      <c r="H102" s="204"/>
      <c r="I102" s="204"/>
      <c r="J102" s="204"/>
      <c r="K102" s="135"/>
    </row>
    <row r="103" spans="3:11" ht="15" hidden="1">
      <c r="C103" s="204"/>
      <c r="D103" s="204"/>
      <c r="E103" s="204"/>
      <c r="F103" s="204"/>
      <c r="G103" s="204"/>
      <c r="H103" s="204"/>
      <c r="I103" s="204"/>
      <c r="J103" s="204"/>
      <c r="K103" s="135"/>
    </row>
    <row r="104" spans="3:11" ht="15">
      <c r="C104" s="135"/>
      <c r="D104" s="135"/>
      <c r="E104" s="135"/>
      <c r="F104" s="135"/>
      <c r="G104" s="135"/>
      <c r="H104" s="135"/>
      <c r="I104" s="135"/>
      <c r="J104" s="135"/>
      <c r="K104" s="135"/>
    </row>
    <row r="105" spans="3:11" ht="15.75">
      <c r="C105" s="206" t="s">
        <v>56</v>
      </c>
      <c r="D105" s="207"/>
      <c r="E105" s="207"/>
      <c r="F105" s="135"/>
      <c r="G105" s="135"/>
      <c r="H105" s="135"/>
      <c r="I105" s="135"/>
      <c r="J105" s="135"/>
      <c r="K105" s="135"/>
    </row>
    <row r="106" spans="3:11" ht="15">
      <c r="C106" s="135"/>
      <c r="D106" s="135"/>
      <c r="E106" s="135"/>
      <c r="F106" s="135"/>
      <c r="G106" s="135"/>
      <c r="H106" s="135"/>
      <c r="I106" s="135"/>
      <c r="J106" s="135"/>
      <c r="K106" s="135"/>
    </row>
    <row r="107" spans="3:11" ht="15">
      <c r="C107" s="249" t="s">
        <v>118</v>
      </c>
      <c r="D107" s="249"/>
      <c r="E107" s="249"/>
      <c r="F107" s="249" t="s">
        <v>58</v>
      </c>
      <c r="G107" s="249"/>
      <c r="H107" s="249"/>
      <c r="I107" s="249"/>
      <c r="J107" s="249" t="s">
        <v>64</v>
      </c>
      <c r="K107" s="135"/>
    </row>
    <row r="108" spans="3:11" ht="15">
      <c r="C108" s="249"/>
      <c r="D108" s="249"/>
      <c r="E108" s="249"/>
      <c r="F108" s="249"/>
      <c r="G108" s="249"/>
      <c r="H108" s="249"/>
      <c r="I108" s="249"/>
      <c r="J108" s="249"/>
      <c r="K108" s="135"/>
    </row>
    <row r="109" spans="3:11" ht="15">
      <c r="C109" s="208" t="s">
        <v>59</v>
      </c>
      <c r="D109" s="208" t="s">
        <v>60</v>
      </c>
      <c r="E109" s="208" t="s">
        <v>61</v>
      </c>
      <c r="F109" s="208" t="s">
        <v>111</v>
      </c>
      <c r="G109" s="208" t="s">
        <v>63</v>
      </c>
      <c r="H109" s="208" t="s">
        <v>71</v>
      </c>
      <c r="I109" s="208" t="s">
        <v>70</v>
      </c>
      <c r="J109" s="249"/>
      <c r="K109" s="135"/>
    </row>
    <row r="110" spans="3:11" ht="15.75">
      <c r="C110" s="128">
        <f>J25</f>
        <v>2562.173672727273</v>
      </c>
      <c r="D110" s="126"/>
      <c r="E110" s="126">
        <v>0</v>
      </c>
      <c r="F110" s="128">
        <f>J73+J82</f>
        <v>2327.6942626519135</v>
      </c>
      <c r="G110" s="126"/>
      <c r="H110" s="128">
        <f>J95+J101</f>
        <v>904.5891529113006</v>
      </c>
      <c r="I110" s="128">
        <f>J52</f>
        <v>0</v>
      </c>
      <c r="J110" s="209">
        <f>J25+J52+J73+J82+J95+J101</f>
        <v>5794.457088290487</v>
      </c>
      <c r="K110" s="135"/>
    </row>
    <row r="111" spans="3:11" ht="15" hidden="1">
      <c r="C111" s="135"/>
      <c r="D111" s="135"/>
      <c r="E111" s="135"/>
      <c r="F111" s="135"/>
      <c r="G111" s="135"/>
      <c r="H111" s="135"/>
      <c r="I111" s="135"/>
      <c r="J111" s="135"/>
      <c r="K111" s="135"/>
    </row>
    <row r="112" spans="3:11" ht="15">
      <c r="C112" s="135"/>
      <c r="D112" s="135"/>
      <c r="E112" s="135"/>
      <c r="F112" s="135"/>
      <c r="G112" s="135"/>
      <c r="H112" s="135"/>
      <c r="I112" s="135"/>
      <c r="J112" s="135"/>
      <c r="K112" s="135"/>
    </row>
    <row r="113" spans="3:11" ht="1.5" customHeight="1">
      <c r="C113" s="135"/>
      <c r="D113" s="135"/>
      <c r="E113" s="135"/>
      <c r="F113" s="135"/>
      <c r="G113" s="135"/>
      <c r="H113" s="135"/>
      <c r="I113" s="135"/>
      <c r="J113" s="135"/>
      <c r="K113" s="135"/>
    </row>
    <row r="114" spans="3:11" ht="15" hidden="1">
      <c r="C114" s="135"/>
      <c r="D114" s="135"/>
      <c r="E114" s="135"/>
      <c r="F114" s="135"/>
      <c r="G114" s="135"/>
      <c r="H114" s="135"/>
      <c r="I114" s="135"/>
      <c r="J114" s="135"/>
      <c r="K114" s="135"/>
    </row>
    <row r="115" spans="3:11" ht="15">
      <c r="C115" s="250" t="s">
        <v>208</v>
      </c>
      <c r="D115" s="250"/>
      <c r="E115" s="250"/>
      <c r="F115" s="250"/>
      <c r="G115" s="250"/>
      <c r="H115" s="250"/>
      <c r="I115" s="250"/>
      <c r="J115" s="250"/>
      <c r="K115" s="250"/>
    </row>
    <row r="116" spans="3:11" ht="15">
      <c r="C116" s="250"/>
      <c r="D116" s="250"/>
      <c r="E116" s="250"/>
      <c r="F116" s="250"/>
      <c r="G116" s="250"/>
      <c r="H116" s="250"/>
      <c r="I116" s="250"/>
      <c r="J116" s="250"/>
      <c r="K116" s="250"/>
    </row>
    <row r="117" spans="3:11" ht="15">
      <c r="C117" s="250"/>
      <c r="D117" s="250"/>
      <c r="E117" s="250"/>
      <c r="F117" s="250"/>
      <c r="G117" s="250"/>
      <c r="H117" s="250"/>
      <c r="I117" s="250"/>
      <c r="J117" s="250"/>
      <c r="K117" s="250"/>
    </row>
    <row r="118" spans="3:11" ht="15">
      <c r="C118" s="250"/>
      <c r="D118" s="250"/>
      <c r="E118" s="250"/>
      <c r="F118" s="250"/>
      <c r="G118" s="250"/>
      <c r="H118" s="250"/>
      <c r="I118" s="250"/>
      <c r="J118" s="250"/>
      <c r="K118" s="250"/>
    </row>
    <row r="119" spans="3:11" ht="15">
      <c r="C119" s="250"/>
      <c r="D119" s="250"/>
      <c r="E119" s="250"/>
      <c r="F119" s="250"/>
      <c r="G119" s="250"/>
      <c r="H119" s="250"/>
      <c r="I119" s="250"/>
      <c r="J119" s="250"/>
      <c r="K119" s="250"/>
    </row>
    <row r="120" spans="3:11" ht="15"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3:11" ht="15" hidden="1">
      <c r="C121" s="250"/>
      <c r="D121" s="250"/>
      <c r="E121" s="250"/>
      <c r="F121" s="250"/>
      <c r="G121" s="250"/>
      <c r="H121" s="250"/>
      <c r="I121" s="250"/>
      <c r="J121" s="250"/>
      <c r="K121" s="250"/>
    </row>
    <row r="122" spans="3:11" ht="15">
      <c r="C122" s="135"/>
      <c r="D122" s="135"/>
      <c r="E122" s="135"/>
      <c r="F122" s="135"/>
      <c r="G122" s="135"/>
      <c r="H122" s="135"/>
      <c r="I122" s="135"/>
      <c r="J122" s="135"/>
      <c r="K122" s="135"/>
    </row>
    <row r="123" spans="3:11" ht="18.75">
      <c r="C123" s="135"/>
      <c r="D123" s="210">
        <f>J110*55</f>
        <v>318695.1398559768</v>
      </c>
      <c r="E123" s="135"/>
      <c r="F123" s="135"/>
      <c r="G123" s="135"/>
      <c r="H123" s="135"/>
      <c r="I123" s="135"/>
      <c r="J123" s="135"/>
      <c r="K123" s="135"/>
    </row>
  </sheetData>
  <sheetProtection/>
  <mergeCells count="7">
    <mergeCell ref="H1:L2"/>
    <mergeCell ref="I7:L7"/>
    <mergeCell ref="I9:L10"/>
    <mergeCell ref="C107:E108"/>
    <mergeCell ref="F107:I108"/>
    <mergeCell ref="J107:J109"/>
    <mergeCell ref="C115:K1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rowBreaks count="2" manualBreakCount="2">
    <brk id="38" max="12" man="1"/>
    <brk id="85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3"/>
  <sheetViews>
    <sheetView view="pageBreakPreview" zoomScale="60" zoomScalePageLayoutView="0" workbookViewId="0" topLeftCell="A1">
      <selection activeCell="I12" sqref="I12"/>
    </sheetView>
  </sheetViews>
  <sheetFormatPr defaultColWidth="9.140625" defaultRowHeight="15"/>
  <cols>
    <col min="3" max="3" width="31.421875" style="0" customWidth="1"/>
    <col min="4" max="4" width="12.28125" style="0" customWidth="1"/>
    <col min="5" max="5" width="20.57421875" style="0" customWidth="1"/>
    <col min="6" max="6" width="13.00390625" style="0" customWidth="1"/>
    <col min="7" max="7" width="10.8515625" style="0" customWidth="1"/>
    <col min="8" max="8" width="18.140625" style="0" customWidth="1"/>
    <col min="9" max="9" width="16.140625" style="0" customWidth="1"/>
    <col min="10" max="10" width="12.57421875" style="0" customWidth="1"/>
  </cols>
  <sheetData>
    <row r="1" spans="2:12" ht="15">
      <c r="B1" s="135"/>
      <c r="C1" s="135"/>
      <c r="D1" s="135"/>
      <c r="E1" s="135"/>
      <c r="F1" s="135"/>
      <c r="G1" s="135"/>
      <c r="H1" s="258" t="s">
        <v>233</v>
      </c>
      <c r="I1" s="257"/>
      <c r="J1" s="257"/>
      <c r="K1" s="257"/>
      <c r="L1" s="257"/>
    </row>
    <row r="2" spans="2:12" ht="18.75">
      <c r="B2" s="135"/>
      <c r="C2" s="217" t="s">
        <v>93</v>
      </c>
      <c r="D2" s="135"/>
      <c r="E2" s="135"/>
      <c r="F2" s="135"/>
      <c r="G2" s="135"/>
      <c r="H2" s="257"/>
      <c r="I2" s="257"/>
      <c r="J2" s="257"/>
      <c r="K2" s="257"/>
      <c r="L2" s="257"/>
    </row>
    <row r="3" spans="2:12" ht="18.75">
      <c r="B3" s="135"/>
      <c r="C3" s="218" t="s">
        <v>181</v>
      </c>
      <c r="D3" s="214"/>
      <c r="E3" s="214"/>
      <c r="F3" s="214"/>
      <c r="G3" s="135"/>
      <c r="H3" s="135"/>
      <c r="I3" s="135"/>
      <c r="J3" s="135"/>
      <c r="K3" s="135"/>
      <c r="L3" s="135"/>
    </row>
    <row r="4" spans="2:12" ht="18.75">
      <c r="B4" s="135"/>
      <c r="C4" s="218" t="s">
        <v>0</v>
      </c>
      <c r="D4" s="135"/>
      <c r="E4" s="135"/>
      <c r="F4" s="135"/>
      <c r="G4" s="135"/>
      <c r="H4" s="135"/>
      <c r="I4" s="135"/>
      <c r="J4" s="135"/>
      <c r="K4" s="135"/>
      <c r="L4" s="135"/>
    </row>
    <row r="5" spans="2:12" ht="1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2:12" ht="21">
      <c r="B6" s="135"/>
      <c r="C6" s="219" t="s">
        <v>5</v>
      </c>
      <c r="D6" s="219"/>
      <c r="E6" s="219" t="s">
        <v>6</v>
      </c>
      <c r="F6" s="135"/>
      <c r="G6" s="135"/>
      <c r="H6" s="135"/>
      <c r="I6" s="135"/>
      <c r="J6" s="135"/>
      <c r="K6" s="135"/>
      <c r="L6" s="135"/>
    </row>
    <row r="7" spans="2:12" ht="75">
      <c r="B7" s="135"/>
      <c r="C7" s="220" t="s">
        <v>1</v>
      </c>
      <c r="D7" s="220" t="s">
        <v>2</v>
      </c>
      <c r="E7" s="220" t="s">
        <v>20</v>
      </c>
      <c r="F7" s="220" t="s">
        <v>2</v>
      </c>
      <c r="G7" s="135"/>
      <c r="H7" s="135"/>
      <c r="I7" s="246" t="s">
        <v>182</v>
      </c>
      <c r="J7" s="246"/>
      <c r="K7" s="246"/>
      <c r="L7" s="246"/>
    </row>
    <row r="8" spans="2:12" ht="18.75">
      <c r="B8" s="135"/>
      <c r="C8" s="171" t="s">
        <v>88</v>
      </c>
      <c r="D8" s="221">
        <v>2</v>
      </c>
      <c r="E8" s="171" t="s">
        <v>3</v>
      </c>
      <c r="F8" s="221">
        <v>1</v>
      </c>
      <c r="G8" s="135"/>
      <c r="H8" s="135"/>
      <c r="I8" s="135"/>
      <c r="J8" s="135"/>
      <c r="K8" s="135"/>
      <c r="L8" s="135"/>
    </row>
    <row r="9" spans="2:13" ht="18.75">
      <c r="B9" s="135"/>
      <c r="C9" s="213" t="s">
        <v>214</v>
      </c>
      <c r="D9" s="221">
        <v>5</v>
      </c>
      <c r="E9" s="171" t="s">
        <v>211</v>
      </c>
      <c r="F9" s="221">
        <v>1</v>
      </c>
      <c r="G9" s="135"/>
      <c r="H9" s="135"/>
      <c r="I9" s="256" t="s">
        <v>179</v>
      </c>
      <c r="J9" s="256"/>
      <c r="K9" s="256"/>
      <c r="L9" s="256"/>
      <c r="M9" s="13"/>
    </row>
    <row r="10" spans="2:12" ht="18.75">
      <c r="B10" s="135"/>
      <c r="C10" s="213" t="s">
        <v>95</v>
      </c>
      <c r="D10" s="222">
        <v>0.5</v>
      </c>
      <c r="E10" s="213" t="s">
        <v>83</v>
      </c>
      <c r="F10" s="222">
        <v>1.5</v>
      </c>
      <c r="G10" s="135"/>
      <c r="H10" s="135"/>
      <c r="I10" s="256"/>
      <c r="J10" s="256"/>
      <c r="K10" s="256"/>
      <c r="L10" s="256"/>
    </row>
    <row r="11" spans="2:12" ht="18.75">
      <c r="B11" s="135"/>
      <c r="C11" s="171" t="s">
        <v>215</v>
      </c>
      <c r="D11" s="222">
        <v>2</v>
      </c>
      <c r="E11" s="213" t="s">
        <v>84</v>
      </c>
      <c r="F11" s="222">
        <v>1</v>
      </c>
      <c r="G11" s="135"/>
      <c r="H11" s="135"/>
      <c r="I11" s="135"/>
      <c r="J11" s="135"/>
      <c r="K11" s="135"/>
      <c r="L11" s="135"/>
    </row>
    <row r="12" spans="2:12" ht="18.75">
      <c r="B12" s="135"/>
      <c r="C12" s="213" t="s">
        <v>210</v>
      </c>
      <c r="D12" s="222">
        <v>1</v>
      </c>
      <c r="E12" s="213" t="s">
        <v>85</v>
      </c>
      <c r="F12" s="222">
        <v>1</v>
      </c>
      <c r="G12" s="135"/>
      <c r="H12" s="135"/>
      <c r="I12" s="135"/>
      <c r="J12" s="135"/>
      <c r="K12" s="135"/>
      <c r="L12" s="135"/>
    </row>
    <row r="13" spans="2:12" ht="18.75">
      <c r="B13" s="135"/>
      <c r="C13" s="213" t="s">
        <v>205</v>
      </c>
      <c r="D13" s="222">
        <v>1</v>
      </c>
      <c r="E13" s="213" t="s">
        <v>86</v>
      </c>
      <c r="F13" s="222">
        <v>3</v>
      </c>
      <c r="G13" s="135"/>
      <c r="H13" s="135"/>
      <c r="I13" s="135"/>
      <c r="J13" s="135"/>
      <c r="K13" s="135"/>
      <c r="L13" s="135"/>
    </row>
    <row r="14" spans="2:12" ht="18.75">
      <c r="B14" s="135"/>
      <c r="C14" s="171" t="s">
        <v>131</v>
      </c>
      <c r="D14" s="221">
        <v>0.5</v>
      </c>
      <c r="E14" s="171" t="s">
        <v>87</v>
      </c>
      <c r="F14" s="221">
        <v>1</v>
      </c>
      <c r="G14" s="135"/>
      <c r="H14" s="135"/>
      <c r="I14" s="135"/>
      <c r="J14" s="135"/>
      <c r="K14" s="135"/>
      <c r="L14" s="135"/>
    </row>
    <row r="15" spans="2:12" ht="16.5" thickBot="1">
      <c r="B15" s="135"/>
      <c r="C15" s="223" t="s">
        <v>4</v>
      </c>
      <c r="D15" s="224">
        <f>D14+D13+D12+D11+D10+D9+D8</f>
        <v>12</v>
      </c>
      <c r="E15" s="225"/>
      <c r="F15" s="226">
        <f>F14+F13+F12+F11+F10+F9+F8</f>
        <v>9.5</v>
      </c>
      <c r="G15" s="135"/>
      <c r="H15" s="135"/>
      <c r="I15" s="135"/>
      <c r="J15" s="135"/>
      <c r="K15" s="135"/>
      <c r="L15" s="135"/>
    </row>
    <row r="16" spans="2:12" ht="60">
      <c r="B16" s="135"/>
      <c r="C16" s="227" t="s">
        <v>8</v>
      </c>
      <c r="D16" s="227" t="s">
        <v>116</v>
      </c>
      <c r="E16" s="227" t="s">
        <v>10</v>
      </c>
      <c r="F16" s="227" t="s">
        <v>11</v>
      </c>
      <c r="G16" s="227" t="s">
        <v>142</v>
      </c>
      <c r="H16" s="227" t="s">
        <v>12</v>
      </c>
      <c r="I16" s="227" t="s">
        <v>13</v>
      </c>
      <c r="J16" s="227" t="s">
        <v>14</v>
      </c>
      <c r="K16" s="135"/>
      <c r="L16" s="135"/>
    </row>
    <row r="17" spans="2:12" ht="30">
      <c r="B17" s="135"/>
      <c r="C17" s="227">
        <v>1</v>
      </c>
      <c r="D17" s="227">
        <v>2</v>
      </c>
      <c r="E17" s="227">
        <v>3</v>
      </c>
      <c r="F17" s="227">
        <v>4</v>
      </c>
      <c r="G17" s="227">
        <v>5</v>
      </c>
      <c r="H17" s="227" t="s">
        <v>15</v>
      </c>
      <c r="I17" s="227" t="s">
        <v>16</v>
      </c>
      <c r="J17" s="227" t="s">
        <v>17</v>
      </c>
      <c r="K17" s="135"/>
      <c r="L17" s="135"/>
    </row>
    <row r="18" spans="2:12" ht="18.75">
      <c r="B18" s="135"/>
      <c r="C18" s="171" t="s">
        <v>88</v>
      </c>
      <c r="D18" s="128">
        <v>12645</v>
      </c>
      <c r="E18" s="126">
        <v>0</v>
      </c>
      <c r="F18" s="126">
        <f aca="true" t="shared" si="0" ref="F18:F24">SUM(E18*1973)</f>
        <v>0</v>
      </c>
      <c r="G18" s="126">
        <v>7</v>
      </c>
      <c r="H18" s="228">
        <f aca="true" t="shared" si="1" ref="H18:H24">SUM(F18/G18)</f>
        <v>0</v>
      </c>
      <c r="I18" s="128">
        <f>D18*12*1.302/1974</f>
        <v>100.08382978723405</v>
      </c>
      <c r="J18" s="128">
        <f aca="true" t="shared" si="2" ref="J18:J24">SUM(H18*I18)</f>
        <v>0</v>
      </c>
      <c r="K18" s="135"/>
      <c r="L18" s="135"/>
    </row>
    <row r="19" spans="2:12" ht="18.75">
      <c r="B19" s="135"/>
      <c r="C19" s="213" t="s">
        <v>94</v>
      </c>
      <c r="D19" s="126">
        <v>18048</v>
      </c>
      <c r="E19" s="126">
        <v>0.125</v>
      </c>
      <c r="F19" s="126">
        <f t="shared" si="0"/>
        <v>246.625</v>
      </c>
      <c r="G19" s="126">
        <v>7</v>
      </c>
      <c r="H19" s="228">
        <f t="shared" si="1"/>
        <v>35.232142857142854</v>
      </c>
      <c r="I19" s="128">
        <f>D19*12*1.302/1974</f>
        <v>142.84799999999998</v>
      </c>
      <c r="J19" s="128">
        <f t="shared" si="2"/>
        <v>5032.841142857142</v>
      </c>
      <c r="K19" s="135"/>
      <c r="L19" s="135"/>
    </row>
    <row r="20" spans="2:12" ht="18.75">
      <c r="B20" s="135"/>
      <c r="C20" s="213" t="s">
        <v>95</v>
      </c>
      <c r="D20" s="126">
        <v>13642</v>
      </c>
      <c r="E20" s="126">
        <v>0</v>
      </c>
      <c r="F20" s="126">
        <f t="shared" si="0"/>
        <v>0</v>
      </c>
      <c r="G20" s="126">
        <v>7</v>
      </c>
      <c r="H20" s="228">
        <f t="shared" si="1"/>
        <v>0</v>
      </c>
      <c r="I20" s="128">
        <f>D20*12*1.302/1973</f>
        <v>108.02970501773949</v>
      </c>
      <c r="J20" s="128">
        <f t="shared" si="2"/>
        <v>0</v>
      </c>
      <c r="K20" s="135"/>
      <c r="L20" s="135"/>
    </row>
    <row r="21" spans="2:12" ht="18.75">
      <c r="B21" s="135"/>
      <c r="C21" s="171" t="s">
        <v>215</v>
      </c>
      <c r="D21" s="126">
        <v>16345.8</v>
      </c>
      <c r="E21" s="126">
        <v>0</v>
      </c>
      <c r="F21" s="126">
        <f t="shared" si="0"/>
        <v>0</v>
      </c>
      <c r="G21" s="126">
        <v>7</v>
      </c>
      <c r="H21" s="228">
        <f t="shared" si="1"/>
        <v>0</v>
      </c>
      <c r="I21" s="128">
        <f>D21*12*1.302/1974</f>
        <v>129.37526808510637</v>
      </c>
      <c r="J21" s="128">
        <f t="shared" si="2"/>
        <v>0</v>
      </c>
      <c r="K21" s="135"/>
      <c r="L21" s="135"/>
    </row>
    <row r="22" spans="2:12" ht="18.75">
      <c r="B22" s="135"/>
      <c r="C22" s="213" t="s">
        <v>210</v>
      </c>
      <c r="D22" s="126">
        <v>16810.7</v>
      </c>
      <c r="E22" s="126">
        <v>0</v>
      </c>
      <c r="F22" s="126">
        <f t="shared" si="0"/>
        <v>0</v>
      </c>
      <c r="G22" s="126">
        <v>7</v>
      </c>
      <c r="H22" s="228">
        <f t="shared" si="1"/>
        <v>0</v>
      </c>
      <c r="I22" s="128">
        <f>D22*12*1.302/1974</f>
        <v>133.0549021276596</v>
      </c>
      <c r="J22" s="128">
        <f t="shared" si="2"/>
        <v>0</v>
      </c>
      <c r="K22" s="135"/>
      <c r="L22" s="135"/>
    </row>
    <row r="23" spans="2:12" ht="18.75">
      <c r="B23" s="135"/>
      <c r="C23" s="213" t="s">
        <v>133</v>
      </c>
      <c r="D23" s="128">
        <v>7444</v>
      </c>
      <c r="E23" s="126">
        <v>0</v>
      </c>
      <c r="F23" s="126">
        <f t="shared" si="0"/>
        <v>0</v>
      </c>
      <c r="G23" s="126">
        <v>7</v>
      </c>
      <c r="H23" s="228">
        <f t="shared" si="1"/>
        <v>0</v>
      </c>
      <c r="I23" s="128">
        <f>D23*12*1.302/1974</f>
        <v>58.91846808510638</v>
      </c>
      <c r="J23" s="128">
        <f t="shared" si="2"/>
        <v>0</v>
      </c>
      <c r="K23" s="135"/>
      <c r="L23" s="135"/>
    </row>
    <row r="24" spans="2:12" ht="18.75">
      <c r="B24" s="135"/>
      <c r="C24" s="171" t="s">
        <v>131</v>
      </c>
      <c r="D24" s="126">
        <v>12360.4</v>
      </c>
      <c r="E24" s="126">
        <v>0</v>
      </c>
      <c r="F24" s="126">
        <f t="shared" si="0"/>
        <v>0</v>
      </c>
      <c r="G24" s="126">
        <v>7</v>
      </c>
      <c r="H24" s="228">
        <f t="shared" si="1"/>
        <v>0</v>
      </c>
      <c r="I24" s="128">
        <f>D24*12*1.302/1974</f>
        <v>97.83125106382978</v>
      </c>
      <c r="J24" s="128">
        <f t="shared" si="2"/>
        <v>0</v>
      </c>
      <c r="K24" s="135"/>
      <c r="L24" s="135"/>
    </row>
    <row r="25" spans="2:12" ht="15">
      <c r="B25" s="135"/>
      <c r="C25" s="172" t="s">
        <v>18</v>
      </c>
      <c r="D25" s="126">
        <f>D21+D20+D19+D18</f>
        <v>60680.8</v>
      </c>
      <c r="E25" s="126">
        <f>E21+E20+E19+E18+E22+E23+E24</f>
        <v>0.125</v>
      </c>
      <c r="F25" s="126">
        <f>SUM(F20:F21)</f>
        <v>0</v>
      </c>
      <c r="G25" s="126"/>
      <c r="H25" s="229">
        <f>SUM(H18:H21)</f>
        <v>35.232142857142854</v>
      </c>
      <c r="I25" s="128">
        <f>D25*12*1.302/1974</f>
        <v>480.28207659574474</v>
      </c>
      <c r="J25" s="136">
        <f>J21+J20+J19+J18+J22+J23+J24</f>
        <v>5032.841142857142</v>
      </c>
      <c r="K25" s="135"/>
      <c r="L25" s="135"/>
    </row>
    <row r="26" spans="2:12" ht="15">
      <c r="B26" s="135"/>
      <c r="C26" s="149"/>
      <c r="D26" s="149"/>
      <c r="E26" s="149"/>
      <c r="F26" s="149"/>
      <c r="G26" s="135"/>
      <c r="H26" s="135"/>
      <c r="I26" s="135"/>
      <c r="J26" s="135"/>
      <c r="K26" s="135"/>
      <c r="L26" s="135"/>
    </row>
    <row r="27" spans="2:12" ht="15">
      <c r="B27" s="135"/>
      <c r="C27" s="149" t="s">
        <v>119</v>
      </c>
      <c r="D27" s="149"/>
      <c r="E27" s="149"/>
      <c r="F27" s="149"/>
      <c r="G27" s="135"/>
      <c r="H27" s="135"/>
      <c r="I27" s="135"/>
      <c r="J27" s="135"/>
      <c r="K27" s="135"/>
      <c r="L27" s="135"/>
    </row>
    <row r="28" spans="2:12" ht="0.75" customHeight="1">
      <c r="B28" s="135"/>
      <c r="C28" s="149"/>
      <c r="D28" s="149"/>
      <c r="E28" s="149"/>
      <c r="F28" s="149"/>
      <c r="G28" s="135"/>
      <c r="H28" s="135"/>
      <c r="I28" s="135"/>
      <c r="J28" s="135"/>
      <c r="K28" s="135"/>
      <c r="L28" s="135"/>
    </row>
    <row r="29" spans="2:12" ht="15" hidden="1">
      <c r="B29" s="135"/>
      <c r="C29" s="149"/>
      <c r="D29" s="149"/>
      <c r="E29" s="149"/>
      <c r="F29" s="149"/>
      <c r="G29" s="135"/>
      <c r="H29" s="135"/>
      <c r="I29" s="135"/>
      <c r="J29" s="135"/>
      <c r="K29" s="135"/>
      <c r="L29" s="135"/>
    </row>
    <row r="30" spans="2:12" ht="15" hidden="1">
      <c r="B30" s="135"/>
      <c r="C30" s="149"/>
      <c r="D30" s="149"/>
      <c r="E30" s="149"/>
      <c r="F30" s="149"/>
      <c r="G30" s="135"/>
      <c r="H30" s="135"/>
      <c r="I30" s="135"/>
      <c r="J30" s="135"/>
      <c r="K30" s="135"/>
      <c r="L30" s="135"/>
    </row>
    <row r="31" spans="2:12" ht="15" hidden="1">
      <c r="B31" s="135"/>
      <c r="C31" s="149"/>
      <c r="D31" s="149"/>
      <c r="E31" s="149"/>
      <c r="F31" s="149"/>
      <c r="G31" s="135"/>
      <c r="H31" s="135"/>
      <c r="I31" s="135"/>
      <c r="J31" s="135"/>
      <c r="K31" s="135"/>
      <c r="L31" s="135"/>
    </row>
    <row r="32" spans="2:12" ht="15" hidden="1">
      <c r="B32" s="135"/>
      <c r="C32" s="149"/>
      <c r="D32" s="149"/>
      <c r="E32" s="149"/>
      <c r="F32" s="149"/>
      <c r="G32" s="135"/>
      <c r="H32" s="135"/>
      <c r="I32" s="135"/>
      <c r="J32" s="135"/>
      <c r="K32" s="135"/>
      <c r="L32" s="135"/>
    </row>
    <row r="33" spans="2:12" ht="15" hidden="1">
      <c r="B33" s="135"/>
      <c r="C33" s="149"/>
      <c r="D33" s="149"/>
      <c r="E33" s="149"/>
      <c r="F33" s="149"/>
      <c r="G33" s="135"/>
      <c r="H33" s="135"/>
      <c r="I33" s="135"/>
      <c r="J33" s="135"/>
      <c r="K33" s="135"/>
      <c r="L33" s="135"/>
    </row>
    <row r="34" spans="2:12" ht="15" hidden="1">
      <c r="B34" s="135"/>
      <c r="C34" s="149"/>
      <c r="D34" s="149"/>
      <c r="E34" s="149"/>
      <c r="F34" s="149"/>
      <c r="G34" s="135"/>
      <c r="H34" s="135"/>
      <c r="I34" s="135"/>
      <c r="J34" s="135"/>
      <c r="K34" s="135"/>
      <c r="L34" s="135"/>
    </row>
    <row r="35" spans="2:12" ht="15" hidden="1">
      <c r="B35" s="135"/>
      <c r="C35" s="149"/>
      <c r="D35" s="149"/>
      <c r="E35" s="149"/>
      <c r="F35" s="149"/>
      <c r="G35" s="135"/>
      <c r="H35" s="135"/>
      <c r="I35" s="135"/>
      <c r="J35" s="135"/>
      <c r="K35" s="135"/>
      <c r="L35" s="135"/>
    </row>
    <row r="36" spans="2:12" ht="15">
      <c r="B36" s="135"/>
      <c r="C36" s="149"/>
      <c r="D36" s="149"/>
      <c r="E36" s="149"/>
      <c r="F36" s="149"/>
      <c r="G36" s="135"/>
      <c r="H36" s="135"/>
      <c r="I36" s="135"/>
      <c r="J36" s="135"/>
      <c r="K36" s="135"/>
      <c r="L36" s="135"/>
    </row>
    <row r="37" spans="2:12" ht="15">
      <c r="B37" s="135"/>
      <c r="C37" s="149"/>
      <c r="D37" s="149"/>
      <c r="E37" s="149"/>
      <c r="F37" s="149"/>
      <c r="G37" s="135"/>
      <c r="H37" s="135"/>
      <c r="I37" s="135"/>
      <c r="J37" s="135"/>
      <c r="K37" s="135"/>
      <c r="L37" s="135"/>
    </row>
    <row r="38" spans="2:12" ht="15">
      <c r="B38" s="135"/>
      <c r="C38" s="149"/>
      <c r="D38" s="149"/>
      <c r="E38" s="149"/>
      <c r="F38" s="149"/>
      <c r="G38" s="135"/>
      <c r="H38" s="135"/>
      <c r="I38" s="135"/>
      <c r="J38" s="135"/>
      <c r="K38" s="135"/>
      <c r="L38" s="135"/>
    </row>
    <row r="39" spans="2:12" ht="15">
      <c r="B39" s="135"/>
      <c r="C39" s="149"/>
      <c r="D39" s="149"/>
      <c r="E39" s="149"/>
      <c r="F39" s="149"/>
      <c r="G39" s="135"/>
      <c r="H39" s="135"/>
      <c r="I39" s="135"/>
      <c r="J39" s="135"/>
      <c r="K39" s="135"/>
      <c r="L39" s="135"/>
    </row>
    <row r="40" spans="2:12" ht="2.25" customHeight="1">
      <c r="B40" s="135"/>
      <c r="C40" s="149"/>
      <c r="D40" s="149"/>
      <c r="E40" s="149"/>
      <c r="F40" s="149"/>
      <c r="G40" s="135"/>
      <c r="H40" s="135"/>
      <c r="I40" s="135"/>
      <c r="J40" s="135"/>
      <c r="K40" s="135"/>
      <c r="L40" s="135"/>
    </row>
    <row r="41" spans="2:12" ht="18.75">
      <c r="B41" s="135"/>
      <c r="C41" s="230" t="s">
        <v>19</v>
      </c>
      <c r="D41" s="149"/>
      <c r="E41" s="149"/>
      <c r="F41" s="149"/>
      <c r="G41" s="135"/>
      <c r="H41" s="135"/>
      <c r="I41" s="135"/>
      <c r="J41" s="135"/>
      <c r="K41" s="135"/>
      <c r="L41" s="135"/>
    </row>
    <row r="42" spans="2:12" ht="15.75" thickBot="1">
      <c r="B42" s="135"/>
      <c r="C42" s="149"/>
      <c r="D42" s="149"/>
      <c r="E42" s="149"/>
      <c r="F42" s="149"/>
      <c r="G42" s="135"/>
      <c r="H42" s="135"/>
      <c r="I42" s="135"/>
      <c r="J42" s="135"/>
      <c r="K42" s="135"/>
      <c r="L42" s="135"/>
    </row>
    <row r="43" spans="2:12" ht="90.75" thickBot="1">
      <c r="B43" s="135"/>
      <c r="C43" s="227" t="s">
        <v>8</v>
      </c>
      <c r="D43" s="227" t="s">
        <v>9</v>
      </c>
      <c r="E43" s="227" t="s">
        <v>10</v>
      </c>
      <c r="F43" s="175" t="s">
        <v>34</v>
      </c>
      <c r="G43" s="175" t="s">
        <v>89</v>
      </c>
      <c r="H43" s="227" t="s">
        <v>68</v>
      </c>
      <c r="I43" s="227" t="s">
        <v>66</v>
      </c>
      <c r="J43" s="227" t="s">
        <v>14</v>
      </c>
      <c r="K43" s="135"/>
      <c r="L43" s="135"/>
    </row>
    <row r="44" spans="2:12" ht="15">
      <c r="B44" s="135"/>
      <c r="C44" s="227">
        <v>1</v>
      </c>
      <c r="D44" s="227">
        <v>2</v>
      </c>
      <c r="E44" s="227">
        <v>3</v>
      </c>
      <c r="F44" s="227">
        <v>4</v>
      </c>
      <c r="G44" s="227">
        <v>5</v>
      </c>
      <c r="H44" s="227" t="s">
        <v>65</v>
      </c>
      <c r="I44" s="227" t="s">
        <v>67</v>
      </c>
      <c r="J44" s="227" t="s">
        <v>17</v>
      </c>
      <c r="K44" s="135"/>
      <c r="L44" s="135"/>
    </row>
    <row r="45" spans="2:12" ht="18.75">
      <c r="B45" s="135"/>
      <c r="C45" s="171" t="s">
        <v>3</v>
      </c>
      <c r="D45" s="133"/>
      <c r="E45" s="128">
        <v>0</v>
      </c>
      <c r="F45" s="126">
        <f aca="true" t="shared" si="3" ref="F45:F51">SUM(E45*1974)</f>
        <v>0</v>
      </c>
      <c r="G45" s="126">
        <v>7</v>
      </c>
      <c r="H45" s="132">
        <f aca="true" t="shared" si="4" ref="H45:H51">SUM(F45/G45)</f>
        <v>0</v>
      </c>
      <c r="I45" s="128">
        <f aca="true" t="shared" si="5" ref="I45:I51">D45*12*1.302/1973</f>
        <v>0</v>
      </c>
      <c r="J45" s="128">
        <f aca="true" t="shared" si="6" ref="J45:J51">SUM(H45*I45)</f>
        <v>0</v>
      </c>
      <c r="K45" s="135"/>
      <c r="L45" s="135"/>
    </row>
    <row r="46" spans="2:12" ht="18.75">
      <c r="B46" s="135"/>
      <c r="C46" s="171" t="s">
        <v>211</v>
      </c>
      <c r="D46" s="133"/>
      <c r="E46" s="128">
        <v>0</v>
      </c>
      <c r="F46" s="126">
        <f t="shared" si="3"/>
        <v>0</v>
      </c>
      <c r="G46" s="126">
        <v>7</v>
      </c>
      <c r="H46" s="132">
        <f t="shared" si="4"/>
        <v>0</v>
      </c>
      <c r="I46" s="128">
        <f t="shared" si="5"/>
        <v>0</v>
      </c>
      <c r="J46" s="128">
        <f t="shared" si="6"/>
        <v>0</v>
      </c>
      <c r="K46" s="135"/>
      <c r="L46" s="135"/>
    </row>
    <row r="47" spans="2:12" ht="18.75">
      <c r="B47" s="135"/>
      <c r="C47" s="213" t="s">
        <v>83</v>
      </c>
      <c r="D47" s="133"/>
      <c r="E47" s="128">
        <v>0</v>
      </c>
      <c r="F47" s="126">
        <f t="shared" si="3"/>
        <v>0</v>
      </c>
      <c r="G47" s="126">
        <v>7</v>
      </c>
      <c r="H47" s="132">
        <f t="shared" si="4"/>
        <v>0</v>
      </c>
      <c r="I47" s="128">
        <f t="shared" si="5"/>
        <v>0</v>
      </c>
      <c r="J47" s="128">
        <f t="shared" si="6"/>
        <v>0</v>
      </c>
      <c r="K47" s="135"/>
      <c r="L47" s="135"/>
    </row>
    <row r="48" spans="2:12" ht="18.75">
      <c r="B48" s="135"/>
      <c r="C48" s="213" t="s">
        <v>84</v>
      </c>
      <c r="D48" s="133"/>
      <c r="E48" s="128">
        <v>0</v>
      </c>
      <c r="F48" s="126">
        <f t="shared" si="3"/>
        <v>0</v>
      </c>
      <c r="G48" s="126">
        <v>7</v>
      </c>
      <c r="H48" s="132">
        <f t="shared" si="4"/>
        <v>0</v>
      </c>
      <c r="I48" s="128">
        <f t="shared" si="5"/>
        <v>0</v>
      </c>
      <c r="J48" s="128">
        <f t="shared" si="6"/>
        <v>0</v>
      </c>
      <c r="K48" s="135"/>
      <c r="L48" s="135"/>
    </row>
    <row r="49" spans="2:12" ht="18.75">
      <c r="B49" s="135"/>
      <c r="C49" s="213" t="s">
        <v>85</v>
      </c>
      <c r="D49" s="133"/>
      <c r="E49" s="128">
        <v>0</v>
      </c>
      <c r="F49" s="126">
        <f t="shared" si="3"/>
        <v>0</v>
      </c>
      <c r="G49" s="126">
        <v>7</v>
      </c>
      <c r="H49" s="132">
        <f t="shared" si="4"/>
        <v>0</v>
      </c>
      <c r="I49" s="128">
        <f t="shared" si="5"/>
        <v>0</v>
      </c>
      <c r="J49" s="128">
        <f t="shared" si="6"/>
        <v>0</v>
      </c>
      <c r="K49" s="135"/>
      <c r="L49" s="135"/>
    </row>
    <row r="50" spans="2:12" ht="18.75">
      <c r="B50" s="135"/>
      <c r="C50" s="213" t="s">
        <v>86</v>
      </c>
      <c r="D50" s="133">
        <v>0</v>
      </c>
      <c r="E50" s="128">
        <v>0</v>
      </c>
      <c r="F50" s="126">
        <f>SUM(E50*1970)</f>
        <v>0</v>
      </c>
      <c r="G50" s="126">
        <v>7</v>
      </c>
      <c r="H50" s="132">
        <f t="shared" si="4"/>
        <v>0</v>
      </c>
      <c r="I50" s="128">
        <f>D50*12*1.302/1970</f>
        <v>0</v>
      </c>
      <c r="J50" s="128">
        <f t="shared" si="6"/>
        <v>0</v>
      </c>
      <c r="K50" s="135"/>
      <c r="L50" s="135"/>
    </row>
    <row r="51" spans="2:12" ht="18.75">
      <c r="B51" s="135"/>
      <c r="C51" s="171" t="s">
        <v>207</v>
      </c>
      <c r="D51" s="133">
        <v>9024</v>
      </c>
      <c r="E51" s="128">
        <v>0</v>
      </c>
      <c r="F51" s="126">
        <f t="shared" si="3"/>
        <v>0</v>
      </c>
      <c r="G51" s="126">
        <v>7</v>
      </c>
      <c r="H51" s="132">
        <f t="shared" si="4"/>
        <v>0</v>
      </c>
      <c r="I51" s="128">
        <f t="shared" si="5"/>
        <v>71.46020070957931</v>
      </c>
      <c r="J51" s="128">
        <f t="shared" si="6"/>
        <v>0</v>
      </c>
      <c r="K51" s="135"/>
      <c r="L51" s="135"/>
    </row>
    <row r="52" spans="2:12" ht="14.25" customHeight="1">
      <c r="B52" s="135"/>
      <c r="C52" s="172" t="s">
        <v>18</v>
      </c>
      <c r="D52" s="133">
        <f>SUM(D45:D47)</f>
        <v>0</v>
      </c>
      <c r="E52" s="128">
        <f>SUM(E45:E51)</f>
        <v>0</v>
      </c>
      <c r="F52" s="128"/>
      <c r="G52" s="128"/>
      <c r="H52" s="136">
        <f>SUM(H45:H51)</f>
        <v>0</v>
      </c>
      <c r="I52" s="128">
        <f>SUM(I45:I51)</f>
        <v>71.46020070957931</v>
      </c>
      <c r="J52" s="136">
        <f>J51+J50+J49+J48+J47+J46+J45</f>
        <v>0</v>
      </c>
      <c r="K52" s="135"/>
      <c r="L52" s="135"/>
    </row>
    <row r="53" spans="2:12" ht="28.5" customHeight="1" hidden="1" thickBot="1"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2:12" ht="15" hidden="1">
      <c r="B54" s="135"/>
      <c r="C54" s="173" t="s">
        <v>21</v>
      </c>
      <c r="D54" s="149"/>
      <c r="E54" s="149"/>
      <c r="F54" s="149"/>
      <c r="G54" s="135"/>
      <c r="H54" s="135"/>
      <c r="I54" s="135"/>
      <c r="J54" s="135"/>
      <c r="K54" s="135"/>
      <c r="L54" s="135"/>
    </row>
    <row r="55" spans="2:12" ht="15" hidden="1"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2:12" ht="60.75" hidden="1" thickBot="1">
      <c r="B56" s="135"/>
      <c r="C56" s="174" t="s">
        <v>22</v>
      </c>
      <c r="D56" s="175" t="s">
        <v>23</v>
      </c>
      <c r="E56" s="175" t="s">
        <v>24</v>
      </c>
      <c r="F56" s="175" t="s">
        <v>109</v>
      </c>
      <c r="G56" s="175" t="s">
        <v>108</v>
      </c>
      <c r="H56" s="175" t="s">
        <v>27</v>
      </c>
      <c r="I56" s="175" t="s">
        <v>28</v>
      </c>
      <c r="J56" s="176" t="s">
        <v>14</v>
      </c>
      <c r="K56" s="135"/>
      <c r="L56" s="135"/>
    </row>
    <row r="57" spans="2:12" ht="15" hidden="1">
      <c r="B57" s="135"/>
      <c r="C57" s="177">
        <v>1</v>
      </c>
      <c r="D57" s="177">
        <v>2</v>
      </c>
      <c r="E57" s="177">
        <v>3</v>
      </c>
      <c r="F57" s="177">
        <v>4</v>
      </c>
      <c r="G57" s="177" t="s">
        <v>29</v>
      </c>
      <c r="H57" s="177">
        <v>6</v>
      </c>
      <c r="I57" s="177">
        <v>7</v>
      </c>
      <c r="J57" s="177" t="s">
        <v>30</v>
      </c>
      <c r="K57" s="135"/>
      <c r="L57" s="135"/>
    </row>
    <row r="58" spans="2:12" ht="15" hidden="1">
      <c r="B58" s="135"/>
      <c r="C58" s="125"/>
      <c r="D58" s="125"/>
      <c r="E58" s="125"/>
      <c r="F58" s="125"/>
      <c r="G58" s="125"/>
      <c r="H58" s="125"/>
      <c r="I58" s="125"/>
      <c r="J58" s="145"/>
      <c r="K58" s="135"/>
      <c r="L58" s="135"/>
    </row>
    <row r="59" spans="2:12" ht="15" hidden="1">
      <c r="B59" s="135"/>
      <c r="C59" s="125"/>
      <c r="D59" s="125"/>
      <c r="E59" s="125"/>
      <c r="F59" s="125"/>
      <c r="G59" s="125"/>
      <c r="H59" s="125"/>
      <c r="I59" s="125"/>
      <c r="J59" s="145"/>
      <c r="K59" s="135"/>
      <c r="L59" s="135"/>
    </row>
    <row r="60" spans="2:12" ht="15" hidden="1">
      <c r="B60" s="135"/>
      <c r="C60" s="125"/>
      <c r="D60" s="125"/>
      <c r="E60" s="125"/>
      <c r="F60" s="125"/>
      <c r="G60" s="125"/>
      <c r="H60" s="125"/>
      <c r="I60" s="125"/>
      <c r="J60" s="145"/>
      <c r="K60" s="135"/>
      <c r="L60" s="135"/>
    </row>
    <row r="61" spans="2:12" ht="15" hidden="1">
      <c r="B61" s="135"/>
      <c r="C61" s="125"/>
      <c r="D61" s="125"/>
      <c r="E61" s="125"/>
      <c r="F61" s="125"/>
      <c r="G61" s="125"/>
      <c r="H61" s="125"/>
      <c r="I61" s="125"/>
      <c r="J61" s="145"/>
      <c r="K61" s="135"/>
      <c r="L61" s="135"/>
    </row>
    <row r="62" spans="2:12" ht="13.5" customHeight="1" hidden="1" thickBot="1">
      <c r="B62" s="135"/>
      <c r="C62" s="127"/>
      <c r="D62" s="127"/>
      <c r="E62" s="127"/>
      <c r="F62" s="125"/>
      <c r="G62" s="127"/>
      <c r="H62" s="127"/>
      <c r="I62" s="127"/>
      <c r="J62" s="178"/>
      <c r="K62" s="135"/>
      <c r="L62" s="135"/>
    </row>
    <row r="63" spans="2:12" ht="35.25" customHeight="1" hidden="1" thickBot="1">
      <c r="B63" s="135"/>
      <c r="C63" s="179"/>
      <c r="D63" s="180"/>
      <c r="E63" s="180"/>
      <c r="F63" s="180"/>
      <c r="G63" s="181"/>
      <c r="H63" s="180"/>
      <c r="I63" s="180"/>
      <c r="J63" s="182"/>
      <c r="K63" s="135"/>
      <c r="L63" s="135"/>
    </row>
    <row r="64" spans="2:12" ht="15">
      <c r="B64" s="135"/>
      <c r="C64" s="148"/>
      <c r="D64" s="148"/>
      <c r="E64" s="148"/>
      <c r="F64" s="148"/>
      <c r="G64" s="148"/>
      <c r="H64" s="148"/>
      <c r="I64" s="148"/>
      <c r="J64" s="148"/>
      <c r="K64" s="135"/>
      <c r="L64" s="135"/>
    </row>
    <row r="65" spans="2:12" ht="15">
      <c r="B65" s="135"/>
      <c r="C65" s="183" t="s">
        <v>112</v>
      </c>
      <c r="D65" s="148"/>
      <c r="E65" s="148"/>
      <c r="F65" s="148"/>
      <c r="G65" s="148"/>
      <c r="H65" s="148"/>
      <c r="I65" s="148"/>
      <c r="J65" s="148"/>
      <c r="K65" s="135"/>
      <c r="L65" s="135"/>
    </row>
    <row r="66" spans="2:12" ht="15">
      <c r="B66" s="214"/>
      <c r="C66" s="183"/>
      <c r="D66" s="183"/>
      <c r="E66" s="148"/>
      <c r="F66" s="183" t="s">
        <v>165</v>
      </c>
      <c r="G66" s="148"/>
      <c r="H66" s="148"/>
      <c r="I66" s="148"/>
      <c r="J66" s="148"/>
      <c r="K66" s="135"/>
      <c r="L66" s="135"/>
    </row>
    <row r="67" spans="2:12" ht="15.75" thickBot="1">
      <c r="B67" s="214"/>
      <c r="C67" s="183"/>
      <c r="D67" s="183"/>
      <c r="E67" s="148"/>
      <c r="F67" s="183"/>
      <c r="G67" s="148"/>
      <c r="H67" s="148"/>
      <c r="I67" s="148"/>
      <c r="J67" s="148"/>
      <c r="K67" s="135"/>
      <c r="L67" s="135"/>
    </row>
    <row r="68" spans="2:12" ht="90.75" thickBot="1">
      <c r="B68" s="135"/>
      <c r="C68" s="174" t="s">
        <v>31</v>
      </c>
      <c r="D68" s="175" t="s">
        <v>32</v>
      </c>
      <c r="E68" s="175" t="s">
        <v>33</v>
      </c>
      <c r="F68" s="175" t="s">
        <v>34</v>
      </c>
      <c r="G68" s="175" t="s">
        <v>89</v>
      </c>
      <c r="H68" s="175" t="s">
        <v>35</v>
      </c>
      <c r="I68" s="175" t="s">
        <v>36</v>
      </c>
      <c r="J68" s="176" t="s">
        <v>14</v>
      </c>
      <c r="K68" s="135"/>
      <c r="L68" s="135"/>
    </row>
    <row r="69" spans="2:12" ht="15">
      <c r="B69" s="135"/>
      <c r="C69" s="177">
        <v>1</v>
      </c>
      <c r="D69" s="177">
        <v>2</v>
      </c>
      <c r="E69" s="177">
        <v>3</v>
      </c>
      <c r="F69" s="177">
        <v>4</v>
      </c>
      <c r="G69" s="177">
        <v>5</v>
      </c>
      <c r="H69" s="177" t="s">
        <v>37</v>
      </c>
      <c r="I69" s="177">
        <v>7</v>
      </c>
      <c r="J69" s="177" t="s">
        <v>38</v>
      </c>
      <c r="K69" s="135"/>
      <c r="L69" s="135"/>
    </row>
    <row r="70" spans="2:12" ht="31.5" customHeight="1">
      <c r="B70" s="135"/>
      <c r="C70" s="125" t="s">
        <v>145</v>
      </c>
      <c r="D70" s="125" t="s">
        <v>47</v>
      </c>
      <c r="E70" s="125">
        <v>0.5</v>
      </c>
      <c r="F70" s="123">
        <v>0.691</v>
      </c>
      <c r="G70" s="123">
        <v>4.987</v>
      </c>
      <c r="H70" s="125">
        <f>E70/F70</f>
        <v>0.7235890014471781</v>
      </c>
      <c r="I70" s="125">
        <v>300</v>
      </c>
      <c r="J70" s="145">
        <f>H70*I70</f>
        <v>217.07670043415342</v>
      </c>
      <c r="K70" s="135"/>
      <c r="L70" s="135"/>
    </row>
    <row r="71" spans="2:12" ht="13.5" customHeight="1">
      <c r="B71" s="135"/>
      <c r="C71" s="125" t="s">
        <v>146</v>
      </c>
      <c r="D71" s="125" t="s">
        <v>47</v>
      </c>
      <c r="E71" s="125"/>
      <c r="F71" s="123">
        <v>0.691</v>
      </c>
      <c r="G71" s="123">
        <v>4987</v>
      </c>
      <c r="H71" s="125">
        <f>E71/F71</f>
        <v>0</v>
      </c>
      <c r="I71" s="125">
        <v>980</v>
      </c>
      <c r="J71" s="145">
        <f>H71*I71</f>
        <v>0</v>
      </c>
      <c r="K71" s="135"/>
      <c r="L71" s="135"/>
    </row>
    <row r="72" spans="2:12" ht="15" hidden="1">
      <c r="B72" s="135"/>
      <c r="C72" s="125"/>
      <c r="D72" s="125"/>
      <c r="E72" s="125"/>
      <c r="F72" s="125"/>
      <c r="G72" s="125"/>
      <c r="H72" s="125"/>
      <c r="I72" s="146"/>
      <c r="J72" s="184"/>
      <c r="K72" s="135"/>
      <c r="L72" s="135"/>
    </row>
    <row r="73" spans="2:12" ht="15">
      <c r="B73" s="135"/>
      <c r="C73" s="185" t="s">
        <v>122</v>
      </c>
      <c r="D73" s="125"/>
      <c r="E73" s="185"/>
      <c r="F73" s="125"/>
      <c r="G73" s="125"/>
      <c r="H73" s="125"/>
      <c r="I73" s="185"/>
      <c r="J73" s="145">
        <f>J71+J70</f>
        <v>217.07670043415342</v>
      </c>
      <c r="K73" s="135"/>
      <c r="L73" s="135"/>
    </row>
    <row r="74" spans="2:12" ht="15">
      <c r="B74" s="135"/>
      <c r="C74" s="135"/>
      <c r="D74" s="135"/>
      <c r="E74" s="135"/>
      <c r="F74" s="148"/>
      <c r="G74" s="135"/>
      <c r="H74" s="148"/>
      <c r="I74" s="135"/>
      <c r="J74" s="135"/>
      <c r="K74" s="135"/>
      <c r="L74" s="135"/>
    </row>
    <row r="75" spans="2:12" ht="15">
      <c r="B75" s="135"/>
      <c r="C75" s="183" t="s">
        <v>40</v>
      </c>
      <c r="D75" s="135"/>
      <c r="E75" s="135"/>
      <c r="F75" s="148"/>
      <c r="G75" s="135"/>
      <c r="H75" s="135"/>
      <c r="I75" s="135"/>
      <c r="J75" s="135"/>
      <c r="K75" s="135"/>
      <c r="L75" s="135"/>
    </row>
    <row r="76" spans="2:12" ht="1.5" customHeight="1">
      <c r="B76" s="135"/>
      <c r="C76" s="173" t="s">
        <v>42</v>
      </c>
      <c r="D76" s="149"/>
      <c r="E76" s="149"/>
      <c r="F76" s="149"/>
      <c r="G76" s="135"/>
      <c r="H76" s="135"/>
      <c r="I76" s="135"/>
      <c r="J76" s="135"/>
      <c r="K76" s="135"/>
      <c r="L76" s="135"/>
    </row>
    <row r="77" spans="2:12" ht="7.5" customHeight="1" thickBot="1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</row>
    <row r="78" spans="2:12" ht="18.75" customHeight="1" thickBot="1">
      <c r="B78" s="135"/>
      <c r="C78" s="186" t="s">
        <v>43</v>
      </c>
      <c r="D78" s="150" t="s">
        <v>44</v>
      </c>
      <c r="E78" s="150" t="s">
        <v>33</v>
      </c>
      <c r="F78" s="150" t="s">
        <v>51</v>
      </c>
      <c r="G78" s="150" t="s">
        <v>52</v>
      </c>
      <c r="H78" s="150" t="s">
        <v>45</v>
      </c>
      <c r="I78" s="150" t="s">
        <v>46</v>
      </c>
      <c r="J78" s="151" t="s">
        <v>14</v>
      </c>
      <c r="K78" s="135"/>
      <c r="L78" s="135"/>
    </row>
    <row r="79" spans="2:12" ht="22.5" customHeight="1">
      <c r="B79" s="135"/>
      <c r="C79" s="152">
        <v>1</v>
      </c>
      <c r="D79" s="152">
        <v>2</v>
      </c>
      <c r="E79" s="152">
        <v>3</v>
      </c>
      <c r="F79" s="152">
        <v>4</v>
      </c>
      <c r="G79" s="152">
        <v>5</v>
      </c>
      <c r="H79" s="152" t="s">
        <v>37</v>
      </c>
      <c r="I79" s="152">
        <v>7</v>
      </c>
      <c r="J79" s="152" t="s">
        <v>38</v>
      </c>
      <c r="K79" s="135"/>
      <c r="L79" s="135"/>
    </row>
    <row r="80" spans="2:12" ht="17.25" customHeight="1">
      <c r="B80" s="135"/>
      <c r="C80" s="187" t="s">
        <v>127</v>
      </c>
      <c r="D80" s="125" t="s">
        <v>47</v>
      </c>
      <c r="E80" s="125"/>
      <c r="F80" s="123">
        <v>0.691</v>
      </c>
      <c r="G80" s="123">
        <v>4.987</v>
      </c>
      <c r="H80" s="188">
        <f>E80/F80*G80</f>
        <v>0</v>
      </c>
      <c r="I80" s="125">
        <v>5.76</v>
      </c>
      <c r="J80" s="189">
        <f>SUM(H80*I80)</f>
        <v>0</v>
      </c>
      <c r="K80" s="135"/>
      <c r="L80" s="135"/>
    </row>
    <row r="81" spans="2:12" ht="20.25" customHeight="1">
      <c r="B81" s="135"/>
      <c r="C81" s="153" t="s">
        <v>122</v>
      </c>
      <c r="D81" s="153"/>
      <c r="E81" s="153"/>
      <c r="F81" s="124"/>
      <c r="G81" s="124"/>
      <c r="H81" s="153"/>
      <c r="I81" s="153"/>
      <c r="J81" s="154">
        <f>J80</f>
        <v>0</v>
      </c>
      <c r="K81" s="135"/>
      <c r="L81" s="135"/>
    </row>
    <row r="82" spans="2:12" ht="18.75" customHeight="1">
      <c r="B82" s="135"/>
      <c r="C82" s="153" t="s">
        <v>128</v>
      </c>
      <c r="D82" s="153"/>
      <c r="E82" s="153"/>
      <c r="F82" s="124"/>
      <c r="G82" s="124"/>
      <c r="H82" s="153"/>
      <c r="I82" s="153"/>
      <c r="J82" s="154">
        <f>J73+J81</f>
        <v>217.07670043415342</v>
      </c>
      <c r="K82" s="135"/>
      <c r="L82" s="135"/>
    </row>
    <row r="83" spans="2:12" ht="0.75" customHeight="1" hidden="1">
      <c r="B83" s="135"/>
      <c r="C83" s="153"/>
      <c r="D83" s="153"/>
      <c r="E83" s="153"/>
      <c r="F83" s="124"/>
      <c r="G83" s="124"/>
      <c r="H83" s="153"/>
      <c r="I83" s="153"/>
      <c r="J83" s="155"/>
      <c r="K83" s="135"/>
      <c r="L83" s="135"/>
    </row>
    <row r="84" spans="2:12" ht="16.5" customHeight="1" hidden="1" thickBot="1">
      <c r="B84" s="135"/>
      <c r="C84" s="191"/>
      <c r="D84" s="157"/>
      <c r="E84" s="157"/>
      <c r="F84" s="156"/>
      <c r="G84" s="156"/>
      <c r="H84" s="157"/>
      <c r="I84" s="157"/>
      <c r="J84" s="158"/>
      <c r="K84" s="135"/>
      <c r="L84" s="135"/>
    </row>
    <row r="85" spans="2:12" ht="15" hidden="1">
      <c r="B85" s="135"/>
      <c r="C85" s="135"/>
      <c r="D85" s="135"/>
      <c r="E85" s="135"/>
      <c r="F85" s="192"/>
      <c r="G85" s="192"/>
      <c r="H85" s="135"/>
      <c r="I85" s="135"/>
      <c r="J85" s="135"/>
      <c r="K85" s="135"/>
      <c r="L85" s="135"/>
    </row>
    <row r="86" spans="2:12" ht="15">
      <c r="B86" s="135"/>
      <c r="C86" s="135"/>
      <c r="D86" s="135"/>
      <c r="E86" s="135"/>
      <c r="F86" s="192"/>
      <c r="G86" s="192"/>
      <c r="H86" s="135"/>
      <c r="I86" s="135"/>
      <c r="J86" s="135"/>
      <c r="K86" s="135"/>
      <c r="L86" s="135"/>
    </row>
    <row r="87" spans="2:12" ht="51" customHeight="1" hidden="1"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</row>
    <row r="88" spans="2:12" ht="12.75" customHeight="1"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</row>
    <row r="89" spans="2:12" ht="15.75" thickBot="1">
      <c r="B89" s="135"/>
      <c r="C89" s="173" t="s">
        <v>58</v>
      </c>
      <c r="D89" s="135"/>
      <c r="E89" s="135"/>
      <c r="F89" s="135"/>
      <c r="G89" s="135"/>
      <c r="H89" s="135"/>
      <c r="I89" s="135"/>
      <c r="J89" s="135"/>
      <c r="K89" s="135"/>
      <c r="L89" s="135"/>
    </row>
    <row r="90" spans="2:12" ht="90">
      <c r="B90" s="135"/>
      <c r="C90" s="193" t="s">
        <v>48</v>
      </c>
      <c r="D90" s="194" t="s">
        <v>49</v>
      </c>
      <c r="E90" s="194" t="s">
        <v>33</v>
      </c>
      <c r="F90" s="194" t="s">
        <v>75</v>
      </c>
      <c r="G90" s="194" t="s">
        <v>117</v>
      </c>
      <c r="H90" s="194" t="s">
        <v>45</v>
      </c>
      <c r="I90" s="194" t="s">
        <v>46</v>
      </c>
      <c r="J90" s="195" t="s">
        <v>14</v>
      </c>
      <c r="K90" s="135"/>
      <c r="L90" s="135"/>
    </row>
    <row r="91" spans="2:12" ht="15">
      <c r="B91" s="135"/>
      <c r="C91" s="196">
        <v>1</v>
      </c>
      <c r="D91" s="125">
        <v>2</v>
      </c>
      <c r="E91" s="125">
        <v>3</v>
      </c>
      <c r="F91" s="125">
        <v>4</v>
      </c>
      <c r="G91" s="125">
        <v>5</v>
      </c>
      <c r="H91" s="125" t="s">
        <v>37</v>
      </c>
      <c r="I91" s="125">
        <v>7</v>
      </c>
      <c r="J91" s="197" t="s">
        <v>38</v>
      </c>
      <c r="K91" s="135"/>
      <c r="L91" s="135"/>
    </row>
    <row r="92" spans="2:12" ht="15">
      <c r="B92" s="135"/>
      <c r="C92" s="196" t="s">
        <v>54</v>
      </c>
      <c r="D92" s="125" t="s">
        <v>55</v>
      </c>
      <c r="E92" s="125">
        <v>0</v>
      </c>
      <c r="F92" s="123">
        <v>0.691</v>
      </c>
      <c r="G92" s="123">
        <v>4.987</v>
      </c>
      <c r="H92" s="188">
        <f>SUM(E92/F92*G92)</f>
        <v>0</v>
      </c>
      <c r="I92" s="125">
        <v>3000</v>
      </c>
      <c r="J92" s="189">
        <f>SUM(H92*I92)</f>
        <v>0</v>
      </c>
      <c r="K92" s="135"/>
      <c r="L92" s="135"/>
    </row>
    <row r="93" spans="2:12" ht="15">
      <c r="B93" s="135"/>
      <c r="C93" s="196" t="s">
        <v>104</v>
      </c>
      <c r="D93" s="125" t="s">
        <v>55</v>
      </c>
      <c r="E93" s="125">
        <v>0.01</v>
      </c>
      <c r="F93" s="123">
        <v>0.691</v>
      </c>
      <c r="G93" s="123">
        <v>4.987</v>
      </c>
      <c r="H93" s="188">
        <f>SUM(E93/F93*G93)</f>
        <v>0.07217076700434154</v>
      </c>
      <c r="I93" s="125">
        <v>1000</v>
      </c>
      <c r="J93" s="189">
        <f>SUM(H93*I93)</f>
        <v>72.17076700434154</v>
      </c>
      <c r="K93" s="135"/>
      <c r="L93" s="135"/>
    </row>
    <row r="94" spans="2:12" ht="15">
      <c r="B94" s="135"/>
      <c r="C94" s="198" t="s">
        <v>110</v>
      </c>
      <c r="D94" s="127" t="s">
        <v>55</v>
      </c>
      <c r="E94" s="127">
        <v>200</v>
      </c>
      <c r="F94" s="127">
        <v>0.691</v>
      </c>
      <c r="G94" s="127">
        <v>1.087</v>
      </c>
      <c r="H94" s="199">
        <f>SUM(E94/F94*G94)</f>
        <v>314.616497829233</v>
      </c>
      <c r="I94" s="127">
        <v>42.5</v>
      </c>
      <c r="J94" s="200">
        <f>SUM(H94*I94)</f>
        <v>13371.201157742404</v>
      </c>
      <c r="K94" s="135"/>
      <c r="L94" s="135"/>
    </row>
    <row r="95" spans="2:12" ht="15">
      <c r="B95" s="135"/>
      <c r="C95" s="201" t="s">
        <v>122</v>
      </c>
      <c r="D95" s="202"/>
      <c r="E95" s="202"/>
      <c r="F95" s="202"/>
      <c r="G95" s="202"/>
      <c r="H95" s="202"/>
      <c r="I95" s="202"/>
      <c r="J95" s="203">
        <f>J94+J93+J92</f>
        <v>13443.371924746745</v>
      </c>
      <c r="K95" s="135"/>
      <c r="L95" s="135"/>
    </row>
    <row r="96" spans="2:12" ht="9.75" customHeight="1" thickBot="1">
      <c r="B96" s="135"/>
      <c r="C96" s="183"/>
      <c r="D96" s="204"/>
      <c r="E96" s="204"/>
      <c r="F96" s="204"/>
      <c r="G96" s="204"/>
      <c r="H96" s="204"/>
      <c r="I96" s="204"/>
      <c r="J96" s="204"/>
      <c r="K96" s="135"/>
      <c r="L96" s="135"/>
    </row>
    <row r="97" spans="2:12" ht="105">
      <c r="B97" s="135"/>
      <c r="C97" s="193" t="s">
        <v>48</v>
      </c>
      <c r="D97" s="194" t="s">
        <v>49</v>
      </c>
      <c r="E97" s="194" t="s">
        <v>33</v>
      </c>
      <c r="F97" s="194" t="s">
        <v>50</v>
      </c>
      <c r="G97" s="194" t="s">
        <v>117</v>
      </c>
      <c r="H97" s="194" t="s">
        <v>45</v>
      </c>
      <c r="I97" s="194" t="s">
        <v>46</v>
      </c>
      <c r="J97" s="195" t="s">
        <v>14</v>
      </c>
      <c r="K97" s="135"/>
      <c r="L97" s="135"/>
    </row>
    <row r="98" spans="2:12" ht="15">
      <c r="B98" s="135"/>
      <c r="C98" s="196">
        <v>1</v>
      </c>
      <c r="D98" s="125">
        <v>2</v>
      </c>
      <c r="E98" s="125">
        <v>3</v>
      </c>
      <c r="F98" s="125">
        <v>4</v>
      </c>
      <c r="G98" s="125">
        <v>5</v>
      </c>
      <c r="H98" s="125" t="s">
        <v>37</v>
      </c>
      <c r="I98" s="125">
        <v>7</v>
      </c>
      <c r="J98" s="197" t="s">
        <v>38</v>
      </c>
      <c r="K98" s="135"/>
      <c r="L98" s="135"/>
    </row>
    <row r="99" spans="2:12" ht="15">
      <c r="B99" s="135"/>
      <c r="C99" s="187"/>
      <c r="D99" s="125"/>
      <c r="E99" s="125"/>
      <c r="F99" s="123"/>
      <c r="G99" s="123"/>
      <c r="H99" s="188"/>
      <c r="I99" s="125"/>
      <c r="J99" s="189"/>
      <c r="K99" s="135"/>
      <c r="L99" s="135"/>
    </row>
    <row r="100" spans="2:12" ht="15">
      <c r="B100" s="135"/>
      <c r="C100" s="196"/>
      <c r="D100" s="125"/>
      <c r="E100" s="125"/>
      <c r="F100" s="123"/>
      <c r="G100" s="123"/>
      <c r="H100" s="188"/>
      <c r="I100" s="125"/>
      <c r="J100" s="189"/>
      <c r="K100" s="135"/>
      <c r="L100" s="135"/>
    </row>
    <row r="101" spans="2:12" ht="14.25" customHeight="1" thickBot="1">
      <c r="B101" s="135"/>
      <c r="C101" s="205"/>
      <c r="D101" s="159"/>
      <c r="E101" s="159"/>
      <c r="F101" s="159"/>
      <c r="G101" s="159"/>
      <c r="H101" s="159"/>
      <c r="I101" s="159"/>
      <c r="J101" s="160">
        <f>SUM(J99:J100)</f>
        <v>0</v>
      </c>
      <c r="K101" s="135"/>
      <c r="L101" s="135"/>
    </row>
    <row r="102" spans="2:12" ht="15.75" customHeight="1" hidden="1">
      <c r="B102" s="135"/>
      <c r="C102" s="204"/>
      <c r="D102" s="204"/>
      <c r="E102" s="204"/>
      <c r="F102" s="204"/>
      <c r="G102" s="204"/>
      <c r="H102" s="204"/>
      <c r="I102" s="204"/>
      <c r="J102" s="204"/>
      <c r="K102" s="135"/>
      <c r="L102" s="135"/>
    </row>
    <row r="103" spans="2:12" ht="15" hidden="1">
      <c r="B103" s="135"/>
      <c r="C103" s="204"/>
      <c r="D103" s="204"/>
      <c r="E103" s="204"/>
      <c r="F103" s="204"/>
      <c r="G103" s="204"/>
      <c r="H103" s="204"/>
      <c r="I103" s="204"/>
      <c r="J103" s="204"/>
      <c r="K103" s="135"/>
      <c r="L103" s="135"/>
    </row>
    <row r="104" spans="2:12" ht="15"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</row>
    <row r="105" spans="2:12" ht="15.75">
      <c r="B105" s="135"/>
      <c r="C105" s="206" t="s">
        <v>56</v>
      </c>
      <c r="D105" s="207"/>
      <c r="E105" s="207"/>
      <c r="F105" s="135"/>
      <c r="G105" s="135"/>
      <c r="H105" s="135"/>
      <c r="I105" s="135"/>
      <c r="J105" s="135"/>
      <c r="K105" s="135"/>
      <c r="L105" s="135"/>
    </row>
    <row r="106" spans="2:12" ht="15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2:12" ht="15">
      <c r="B107" s="135"/>
      <c r="C107" s="249" t="s">
        <v>118</v>
      </c>
      <c r="D107" s="249"/>
      <c r="E107" s="249"/>
      <c r="F107" s="249" t="s">
        <v>58</v>
      </c>
      <c r="G107" s="249"/>
      <c r="H107" s="249"/>
      <c r="I107" s="249"/>
      <c r="J107" s="249" t="s">
        <v>64</v>
      </c>
      <c r="K107" s="135"/>
      <c r="L107" s="135"/>
    </row>
    <row r="108" spans="2:12" ht="15">
      <c r="B108" s="135"/>
      <c r="C108" s="249"/>
      <c r="D108" s="249"/>
      <c r="E108" s="249"/>
      <c r="F108" s="249"/>
      <c r="G108" s="249"/>
      <c r="H108" s="249"/>
      <c r="I108" s="249"/>
      <c r="J108" s="249"/>
      <c r="K108" s="135"/>
      <c r="L108" s="135"/>
    </row>
    <row r="109" spans="2:12" ht="15">
      <c r="B109" s="135"/>
      <c r="C109" s="208" t="s">
        <v>59</v>
      </c>
      <c r="D109" s="208" t="s">
        <v>60</v>
      </c>
      <c r="E109" s="208" t="s">
        <v>61</v>
      </c>
      <c r="F109" s="208" t="s">
        <v>111</v>
      </c>
      <c r="G109" s="208" t="s">
        <v>63</v>
      </c>
      <c r="H109" s="208" t="s">
        <v>71</v>
      </c>
      <c r="I109" s="208" t="s">
        <v>70</v>
      </c>
      <c r="J109" s="249"/>
      <c r="K109" s="135"/>
      <c r="L109" s="135"/>
    </row>
    <row r="110" spans="2:12" ht="15.75">
      <c r="B110" s="135"/>
      <c r="C110" s="128">
        <f>J25</f>
        <v>5032.841142857142</v>
      </c>
      <c r="D110" s="126"/>
      <c r="E110" s="126">
        <v>0</v>
      </c>
      <c r="F110" s="128">
        <f>J73+J82</f>
        <v>434.15340086830685</v>
      </c>
      <c r="G110" s="126"/>
      <c r="H110" s="128">
        <f>J95+J101</f>
        <v>13443.371924746745</v>
      </c>
      <c r="I110" s="128">
        <f>J52</f>
        <v>0</v>
      </c>
      <c r="J110" s="209">
        <f>J25+J52+J73+J82+J95+J101</f>
        <v>18910.366468472195</v>
      </c>
      <c r="K110" s="135"/>
      <c r="L110" s="135"/>
    </row>
    <row r="111" spans="2:12" ht="15" hidden="1">
      <c r="B111" s="135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</row>
    <row r="112" spans="2:12" ht="15"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</row>
    <row r="113" spans="2:12" ht="1.5" customHeight="1"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2:12" ht="15" hidden="1"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 ht="15">
      <c r="B115" s="135"/>
      <c r="C115" s="250" t="s">
        <v>208</v>
      </c>
      <c r="D115" s="250"/>
      <c r="E115" s="250"/>
      <c r="F115" s="250"/>
      <c r="G115" s="250"/>
      <c r="H115" s="250"/>
      <c r="I115" s="250"/>
      <c r="J115" s="250"/>
      <c r="K115" s="250"/>
      <c r="L115" s="135"/>
    </row>
    <row r="116" spans="2:12" ht="15">
      <c r="B116" s="135"/>
      <c r="C116" s="250"/>
      <c r="D116" s="250"/>
      <c r="E116" s="250"/>
      <c r="F116" s="250"/>
      <c r="G116" s="250"/>
      <c r="H116" s="250"/>
      <c r="I116" s="250"/>
      <c r="J116" s="250"/>
      <c r="K116" s="250"/>
      <c r="L116" s="135"/>
    </row>
    <row r="117" spans="2:12" ht="15">
      <c r="B117" s="135"/>
      <c r="C117" s="250"/>
      <c r="D117" s="250"/>
      <c r="E117" s="250"/>
      <c r="F117" s="250"/>
      <c r="G117" s="250"/>
      <c r="H117" s="250"/>
      <c r="I117" s="250"/>
      <c r="J117" s="250"/>
      <c r="K117" s="250"/>
      <c r="L117" s="135"/>
    </row>
    <row r="118" spans="2:12" ht="15">
      <c r="B118" s="135"/>
      <c r="C118" s="250"/>
      <c r="D118" s="250"/>
      <c r="E118" s="250"/>
      <c r="F118" s="250"/>
      <c r="G118" s="250"/>
      <c r="H118" s="250"/>
      <c r="I118" s="250"/>
      <c r="J118" s="250"/>
      <c r="K118" s="250"/>
      <c r="L118" s="135"/>
    </row>
    <row r="119" spans="2:12" ht="15">
      <c r="B119" s="135"/>
      <c r="C119" s="250"/>
      <c r="D119" s="250"/>
      <c r="E119" s="250"/>
      <c r="F119" s="250"/>
      <c r="G119" s="250"/>
      <c r="H119" s="250"/>
      <c r="I119" s="250"/>
      <c r="J119" s="250"/>
      <c r="K119" s="250"/>
      <c r="L119" s="135"/>
    </row>
    <row r="120" spans="2:12" ht="15">
      <c r="B120" s="135"/>
      <c r="C120" s="250"/>
      <c r="D120" s="250"/>
      <c r="E120" s="250"/>
      <c r="F120" s="250"/>
      <c r="G120" s="250"/>
      <c r="H120" s="250"/>
      <c r="I120" s="250"/>
      <c r="J120" s="250"/>
      <c r="K120" s="250"/>
      <c r="L120" s="135"/>
    </row>
    <row r="121" spans="2:12" ht="15" hidden="1">
      <c r="B121" s="135"/>
      <c r="C121" s="250"/>
      <c r="D121" s="250"/>
      <c r="E121" s="250"/>
      <c r="F121" s="250"/>
      <c r="G121" s="250"/>
      <c r="H121" s="250"/>
      <c r="I121" s="250"/>
      <c r="J121" s="250"/>
      <c r="K121" s="250"/>
      <c r="L121" s="135"/>
    </row>
    <row r="122" spans="2:12" ht="15"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</row>
    <row r="123" spans="2:12" ht="18.75">
      <c r="B123" s="135"/>
      <c r="C123" s="135"/>
      <c r="D123" s="216">
        <f>J110*8</f>
        <v>151282.93174777756</v>
      </c>
      <c r="E123" s="135"/>
      <c r="F123" s="135"/>
      <c r="G123" s="135"/>
      <c r="H123" s="135"/>
      <c r="I123" s="135"/>
      <c r="J123" s="135"/>
      <c r="K123" s="135"/>
      <c r="L123" s="135"/>
    </row>
  </sheetData>
  <sheetProtection/>
  <mergeCells count="7">
    <mergeCell ref="H1:L2"/>
    <mergeCell ref="I7:L7"/>
    <mergeCell ref="I9:L10"/>
    <mergeCell ref="C107:E108"/>
    <mergeCell ref="F107:I108"/>
    <mergeCell ref="J107:J109"/>
    <mergeCell ref="C115:K1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5"/>
  <sheetViews>
    <sheetView view="pageBreakPreview" zoomScale="60" zoomScalePageLayoutView="0" workbookViewId="0" topLeftCell="A1">
      <selection activeCell="H3" sqref="H3"/>
    </sheetView>
  </sheetViews>
  <sheetFormatPr defaultColWidth="9.140625" defaultRowHeight="15"/>
  <cols>
    <col min="3" max="3" width="31.421875" style="0" customWidth="1"/>
    <col min="4" max="4" width="12.28125" style="0" customWidth="1"/>
    <col min="5" max="5" width="20.57421875" style="0" customWidth="1"/>
    <col min="6" max="6" width="13.00390625" style="0" customWidth="1"/>
    <col min="7" max="7" width="10.8515625" style="0" customWidth="1"/>
    <col min="8" max="8" width="11.421875" style="0" customWidth="1"/>
    <col min="9" max="9" width="16.140625" style="0" customWidth="1"/>
    <col min="10" max="10" width="12.57421875" style="0" customWidth="1"/>
  </cols>
  <sheetData>
    <row r="1" spans="2:12" ht="15">
      <c r="B1" s="135"/>
      <c r="C1" s="135"/>
      <c r="D1" s="135"/>
      <c r="E1" s="135"/>
      <c r="F1" s="135"/>
      <c r="G1" s="135"/>
      <c r="H1" s="258" t="s">
        <v>234</v>
      </c>
      <c r="I1" s="257"/>
      <c r="J1" s="257"/>
      <c r="K1" s="257"/>
      <c r="L1" s="257"/>
    </row>
    <row r="2" spans="2:12" ht="18.75">
      <c r="B2" s="135"/>
      <c r="C2" s="217" t="s">
        <v>93</v>
      </c>
      <c r="D2" s="135"/>
      <c r="E2" s="135"/>
      <c r="F2" s="135"/>
      <c r="G2" s="135"/>
      <c r="H2" s="257"/>
      <c r="I2" s="257"/>
      <c r="J2" s="257"/>
      <c r="K2" s="257"/>
      <c r="L2" s="257"/>
    </row>
    <row r="3" spans="2:12" ht="18.75">
      <c r="B3" s="135"/>
      <c r="C3" s="218" t="s">
        <v>137</v>
      </c>
      <c r="D3" s="214"/>
      <c r="E3" s="214"/>
      <c r="F3" s="214"/>
      <c r="G3" s="135"/>
      <c r="H3" s="135"/>
      <c r="I3" s="135"/>
      <c r="J3" s="135"/>
      <c r="K3" s="135"/>
      <c r="L3" s="135"/>
    </row>
    <row r="4" spans="2:12" ht="18.75">
      <c r="B4" s="135"/>
      <c r="C4" s="218" t="s">
        <v>0</v>
      </c>
      <c r="D4" s="135"/>
      <c r="E4" s="135"/>
      <c r="F4" s="135"/>
      <c r="G4" s="135"/>
      <c r="H4" s="135"/>
      <c r="I4" s="135"/>
      <c r="J4" s="135"/>
      <c r="K4" s="135"/>
      <c r="L4" s="135"/>
    </row>
    <row r="5" spans="2:12" ht="15"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2:12" ht="21">
      <c r="B6" s="135"/>
      <c r="C6" s="219" t="s">
        <v>5</v>
      </c>
      <c r="D6" s="219"/>
      <c r="E6" s="219" t="s">
        <v>6</v>
      </c>
      <c r="F6" s="135"/>
      <c r="G6" s="135"/>
      <c r="H6" s="135"/>
      <c r="I6" s="135"/>
      <c r="J6" s="135"/>
      <c r="K6" s="135"/>
      <c r="L6" s="135"/>
    </row>
    <row r="7" spans="2:12" ht="75">
      <c r="B7" s="135"/>
      <c r="C7" s="220" t="s">
        <v>1</v>
      </c>
      <c r="D7" s="220" t="s">
        <v>2</v>
      </c>
      <c r="E7" s="220" t="s">
        <v>20</v>
      </c>
      <c r="F7" s="220" t="s">
        <v>2</v>
      </c>
      <c r="G7" s="135"/>
      <c r="H7" s="135"/>
      <c r="I7" s="246" t="s">
        <v>166</v>
      </c>
      <c r="J7" s="246"/>
      <c r="K7" s="246"/>
      <c r="L7" s="246"/>
    </row>
    <row r="8" spans="2:12" ht="18.75">
      <c r="B8" s="135"/>
      <c r="C8" s="171" t="s">
        <v>88</v>
      </c>
      <c r="D8" s="221">
        <v>2</v>
      </c>
      <c r="E8" s="171" t="s">
        <v>3</v>
      </c>
      <c r="F8" s="221">
        <v>1</v>
      </c>
      <c r="G8" s="135"/>
      <c r="H8" s="135"/>
      <c r="I8" s="135"/>
      <c r="J8" s="135"/>
      <c r="K8" s="135"/>
      <c r="L8" s="135"/>
    </row>
    <row r="9" spans="2:13" ht="18.75">
      <c r="B9" s="135"/>
      <c r="C9" s="213" t="s">
        <v>94</v>
      </c>
      <c r="D9" s="221">
        <v>5</v>
      </c>
      <c r="E9" s="171" t="s">
        <v>82</v>
      </c>
      <c r="F9" s="221">
        <v>1</v>
      </c>
      <c r="G9" s="135"/>
      <c r="H9" s="135"/>
      <c r="I9" s="256" t="s">
        <v>180</v>
      </c>
      <c r="J9" s="256"/>
      <c r="K9" s="256"/>
      <c r="L9" s="256"/>
      <c r="M9" s="13"/>
    </row>
    <row r="10" spans="2:12" ht="18.75">
      <c r="B10" s="135"/>
      <c r="C10" s="213" t="s">
        <v>95</v>
      </c>
      <c r="D10" s="222">
        <v>0.5</v>
      </c>
      <c r="E10" s="213" t="s">
        <v>83</v>
      </c>
      <c r="F10" s="222">
        <v>1.5</v>
      </c>
      <c r="G10" s="135"/>
      <c r="H10" s="135"/>
      <c r="I10" s="256"/>
      <c r="J10" s="256"/>
      <c r="K10" s="256"/>
      <c r="L10" s="256"/>
    </row>
    <row r="11" spans="2:12" ht="18.75">
      <c r="B11" s="135"/>
      <c r="C11" s="171" t="s">
        <v>81</v>
      </c>
      <c r="D11" s="222">
        <v>2</v>
      </c>
      <c r="E11" s="213" t="s">
        <v>84</v>
      </c>
      <c r="F11" s="222">
        <v>1</v>
      </c>
      <c r="G11" s="135"/>
      <c r="H11" s="135"/>
      <c r="I11" s="135"/>
      <c r="J11" s="135"/>
      <c r="K11" s="135"/>
      <c r="L11" s="135"/>
    </row>
    <row r="12" spans="2:12" ht="18.75">
      <c r="B12" s="135"/>
      <c r="C12" s="213" t="s">
        <v>210</v>
      </c>
      <c r="D12" s="222">
        <v>1</v>
      </c>
      <c r="E12" s="213" t="s">
        <v>85</v>
      </c>
      <c r="F12" s="222">
        <v>1</v>
      </c>
      <c r="G12" s="135"/>
      <c r="H12" s="135"/>
      <c r="I12" s="135"/>
      <c r="J12" s="135"/>
      <c r="K12" s="135"/>
      <c r="L12" s="135"/>
    </row>
    <row r="13" spans="2:12" ht="18.75">
      <c r="B13" s="135"/>
      <c r="C13" s="213" t="s">
        <v>205</v>
      </c>
      <c r="D13" s="222">
        <v>1</v>
      </c>
      <c r="E13" s="213" t="s">
        <v>86</v>
      </c>
      <c r="F13" s="222">
        <v>3</v>
      </c>
      <c r="G13" s="135"/>
      <c r="H13" s="135"/>
      <c r="I13" s="135"/>
      <c r="J13" s="135"/>
      <c r="K13" s="135"/>
      <c r="L13" s="135"/>
    </row>
    <row r="14" spans="2:12" ht="18.75">
      <c r="B14" s="135"/>
      <c r="C14" s="171" t="s">
        <v>131</v>
      </c>
      <c r="D14" s="221">
        <v>0.5</v>
      </c>
      <c r="E14" s="171" t="s">
        <v>87</v>
      </c>
      <c r="F14" s="221">
        <v>1</v>
      </c>
      <c r="G14" s="135"/>
      <c r="H14" s="135"/>
      <c r="I14" s="135"/>
      <c r="J14" s="135"/>
      <c r="K14" s="135"/>
      <c r="L14" s="135"/>
    </row>
    <row r="15" spans="2:12" ht="16.5" thickBot="1">
      <c r="B15" s="135"/>
      <c r="C15" s="223" t="s">
        <v>4</v>
      </c>
      <c r="D15" s="224">
        <f>D14+D13+D12+D11+D10+D9+D8</f>
        <v>12</v>
      </c>
      <c r="E15" s="225"/>
      <c r="F15" s="226">
        <f>F14+F13+F12+F11+F10+F9+F8</f>
        <v>9.5</v>
      </c>
      <c r="G15" s="135"/>
      <c r="H15" s="135"/>
      <c r="I15" s="135"/>
      <c r="J15" s="135"/>
      <c r="K15" s="135"/>
      <c r="L15" s="135"/>
    </row>
    <row r="16" spans="2:12" ht="75">
      <c r="B16" s="135"/>
      <c r="C16" s="227" t="s">
        <v>8</v>
      </c>
      <c r="D16" s="227" t="s">
        <v>116</v>
      </c>
      <c r="E16" s="227" t="s">
        <v>10</v>
      </c>
      <c r="F16" s="227" t="s">
        <v>11</v>
      </c>
      <c r="G16" s="227" t="s">
        <v>142</v>
      </c>
      <c r="H16" s="227" t="s">
        <v>12</v>
      </c>
      <c r="I16" s="227" t="s">
        <v>13</v>
      </c>
      <c r="J16" s="227" t="s">
        <v>14</v>
      </c>
      <c r="K16" s="135"/>
      <c r="L16" s="135"/>
    </row>
    <row r="17" spans="2:12" ht="30">
      <c r="B17" s="135"/>
      <c r="C17" s="227">
        <v>1</v>
      </c>
      <c r="D17" s="227">
        <v>2</v>
      </c>
      <c r="E17" s="227">
        <v>3</v>
      </c>
      <c r="F17" s="227">
        <v>4</v>
      </c>
      <c r="G17" s="227">
        <v>5</v>
      </c>
      <c r="H17" s="227" t="s">
        <v>15</v>
      </c>
      <c r="I17" s="227" t="s">
        <v>16</v>
      </c>
      <c r="J17" s="227" t="s">
        <v>17</v>
      </c>
      <c r="K17" s="135"/>
      <c r="L17" s="135"/>
    </row>
    <row r="18" spans="2:12" ht="18.75">
      <c r="B18" s="135"/>
      <c r="C18" s="171" t="s">
        <v>88</v>
      </c>
      <c r="D18" s="128">
        <v>12645</v>
      </c>
      <c r="E18" s="126">
        <v>0</v>
      </c>
      <c r="F18" s="126">
        <f aca="true" t="shared" si="0" ref="F18:F24">SUM(E18*1973)</f>
        <v>0</v>
      </c>
      <c r="G18" s="126">
        <v>8</v>
      </c>
      <c r="H18" s="228">
        <f aca="true" t="shared" si="1" ref="H18:H24">SUM(F18/G18)</f>
        <v>0</v>
      </c>
      <c r="I18" s="128">
        <f>D18*12*1.302/1974</f>
        <v>100.08382978723405</v>
      </c>
      <c r="J18" s="128">
        <f aca="true" t="shared" si="2" ref="J18:J24">SUM(H18*I18)</f>
        <v>0</v>
      </c>
      <c r="K18" s="135"/>
      <c r="L18" s="135"/>
    </row>
    <row r="19" spans="2:12" ht="18.75">
      <c r="B19" s="135"/>
      <c r="C19" s="213" t="s">
        <v>94</v>
      </c>
      <c r="D19" s="126">
        <v>18048</v>
      </c>
      <c r="E19" s="126">
        <v>0.125</v>
      </c>
      <c r="F19" s="126">
        <f t="shared" si="0"/>
        <v>246.625</v>
      </c>
      <c r="G19" s="126">
        <v>8</v>
      </c>
      <c r="H19" s="228">
        <f t="shared" si="1"/>
        <v>30.828125</v>
      </c>
      <c r="I19" s="128">
        <f>D19*12*1.302/1974</f>
        <v>142.84799999999998</v>
      </c>
      <c r="J19" s="128">
        <f t="shared" si="2"/>
        <v>4403.736</v>
      </c>
      <c r="K19" s="135"/>
      <c r="L19" s="135"/>
    </row>
    <row r="20" spans="2:12" ht="18.75">
      <c r="B20" s="135"/>
      <c r="C20" s="213" t="s">
        <v>95</v>
      </c>
      <c r="D20" s="126">
        <v>13642</v>
      </c>
      <c r="E20" s="126">
        <v>0</v>
      </c>
      <c r="F20" s="126">
        <f t="shared" si="0"/>
        <v>0</v>
      </c>
      <c r="G20" s="126">
        <v>8</v>
      </c>
      <c r="H20" s="228">
        <f t="shared" si="1"/>
        <v>0</v>
      </c>
      <c r="I20" s="128">
        <f>D20*12*1.302/1973</f>
        <v>108.02970501773949</v>
      </c>
      <c r="J20" s="128">
        <f t="shared" si="2"/>
        <v>0</v>
      </c>
      <c r="K20" s="135"/>
      <c r="L20" s="135"/>
    </row>
    <row r="21" spans="2:12" ht="18.75">
      <c r="B21" s="135"/>
      <c r="C21" s="171" t="s">
        <v>81</v>
      </c>
      <c r="D21" s="126">
        <v>16345.8</v>
      </c>
      <c r="E21" s="126">
        <v>0</v>
      </c>
      <c r="F21" s="126">
        <f t="shared" si="0"/>
        <v>0</v>
      </c>
      <c r="G21" s="126">
        <v>8</v>
      </c>
      <c r="H21" s="228">
        <f t="shared" si="1"/>
        <v>0</v>
      </c>
      <c r="I21" s="128">
        <f>D21*12*1.302/1974</f>
        <v>129.37526808510637</v>
      </c>
      <c r="J21" s="128">
        <f t="shared" si="2"/>
        <v>0</v>
      </c>
      <c r="K21" s="135"/>
      <c r="L21" s="135"/>
    </row>
    <row r="22" spans="2:12" ht="18.75">
      <c r="B22" s="135"/>
      <c r="C22" s="213" t="s">
        <v>210</v>
      </c>
      <c r="D22" s="126">
        <v>16810.7</v>
      </c>
      <c r="E22" s="126">
        <v>0</v>
      </c>
      <c r="F22" s="126">
        <f t="shared" si="0"/>
        <v>0</v>
      </c>
      <c r="G22" s="126">
        <v>8</v>
      </c>
      <c r="H22" s="228">
        <f t="shared" si="1"/>
        <v>0</v>
      </c>
      <c r="I22" s="128">
        <f>D22*12*1.302/1974</f>
        <v>133.0549021276596</v>
      </c>
      <c r="J22" s="128">
        <f t="shared" si="2"/>
        <v>0</v>
      </c>
      <c r="K22" s="135"/>
      <c r="L22" s="135"/>
    </row>
    <row r="23" spans="2:12" ht="18.75">
      <c r="B23" s="135"/>
      <c r="C23" s="213" t="s">
        <v>133</v>
      </c>
      <c r="D23" s="128">
        <v>9024</v>
      </c>
      <c r="E23" s="126">
        <v>0</v>
      </c>
      <c r="F23" s="126">
        <f t="shared" si="0"/>
        <v>0</v>
      </c>
      <c r="G23" s="126">
        <v>8</v>
      </c>
      <c r="H23" s="228">
        <f t="shared" si="1"/>
        <v>0</v>
      </c>
      <c r="I23" s="128">
        <f>D23*12*1.302/1974</f>
        <v>71.42399999999999</v>
      </c>
      <c r="J23" s="128">
        <f t="shared" si="2"/>
        <v>0</v>
      </c>
      <c r="K23" s="135"/>
      <c r="L23" s="135"/>
    </row>
    <row r="24" spans="2:12" ht="18.75">
      <c r="B24" s="135"/>
      <c r="C24" s="171" t="s">
        <v>131</v>
      </c>
      <c r="D24" s="126">
        <v>12360.4</v>
      </c>
      <c r="E24" s="126">
        <v>0</v>
      </c>
      <c r="F24" s="126">
        <f t="shared" si="0"/>
        <v>0</v>
      </c>
      <c r="G24" s="126">
        <v>8</v>
      </c>
      <c r="H24" s="228">
        <f t="shared" si="1"/>
        <v>0</v>
      </c>
      <c r="I24" s="128">
        <f>D24*12*1.302/1974</f>
        <v>97.83125106382978</v>
      </c>
      <c r="J24" s="128">
        <f t="shared" si="2"/>
        <v>0</v>
      </c>
      <c r="K24" s="135"/>
      <c r="L24" s="135"/>
    </row>
    <row r="25" spans="2:12" ht="15">
      <c r="B25" s="135"/>
      <c r="C25" s="172" t="s">
        <v>18</v>
      </c>
      <c r="D25" s="126">
        <f>D21+D20+D19+D18</f>
        <v>60680.8</v>
      </c>
      <c r="E25" s="126">
        <f>E21+E20+E19+E18+E22+E23+E24</f>
        <v>0.125</v>
      </c>
      <c r="F25" s="126">
        <f>SUM(F20:F21)</f>
        <v>0</v>
      </c>
      <c r="G25" s="126"/>
      <c r="H25" s="229">
        <f>SUM(H18:H21)</f>
        <v>30.828125</v>
      </c>
      <c r="I25" s="128">
        <f>D25*12*1.302/1974</f>
        <v>480.28207659574474</v>
      </c>
      <c r="J25" s="136">
        <f>J21+J20+J19+J18+J22+J23+J24</f>
        <v>4403.736</v>
      </c>
      <c r="K25" s="135"/>
      <c r="L25" s="135"/>
    </row>
    <row r="26" spans="2:12" ht="15">
      <c r="B26" s="135"/>
      <c r="C26" s="149"/>
      <c r="D26" s="149"/>
      <c r="E26" s="149"/>
      <c r="F26" s="149"/>
      <c r="G26" s="135"/>
      <c r="H26" s="135"/>
      <c r="I26" s="135"/>
      <c r="J26" s="135"/>
      <c r="K26" s="135"/>
      <c r="L26" s="135"/>
    </row>
    <row r="27" spans="2:12" ht="15">
      <c r="B27" s="135"/>
      <c r="C27" s="149" t="s">
        <v>119</v>
      </c>
      <c r="D27" s="149"/>
      <c r="E27" s="149"/>
      <c r="F27" s="149"/>
      <c r="G27" s="135"/>
      <c r="H27" s="135"/>
      <c r="I27" s="135"/>
      <c r="J27" s="135"/>
      <c r="K27" s="135"/>
      <c r="L27" s="135"/>
    </row>
    <row r="28" spans="2:12" ht="0.75" customHeight="1">
      <c r="B28" s="135"/>
      <c r="C28" s="149"/>
      <c r="D28" s="149"/>
      <c r="E28" s="149"/>
      <c r="F28" s="149"/>
      <c r="G28" s="135"/>
      <c r="H28" s="135"/>
      <c r="I28" s="135"/>
      <c r="J28" s="135"/>
      <c r="K28" s="135"/>
      <c r="L28" s="135"/>
    </row>
    <row r="29" spans="2:12" ht="15" hidden="1">
      <c r="B29" s="135"/>
      <c r="C29" s="149"/>
      <c r="D29" s="149"/>
      <c r="E29" s="149"/>
      <c r="F29" s="149"/>
      <c r="G29" s="135"/>
      <c r="H29" s="135"/>
      <c r="I29" s="135"/>
      <c r="J29" s="135"/>
      <c r="K29" s="135"/>
      <c r="L29" s="135"/>
    </row>
    <row r="30" spans="2:12" ht="15" hidden="1">
      <c r="B30" s="135"/>
      <c r="C30" s="149"/>
      <c r="D30" s="149"/>
      <c r="E30" s="149"/>
      <c r="F30" s="149"/>
      <c r="G30" s="135"/>
      <c r="H30" s="135"/>
      <c r="I30" s="135"/>
      <c r="J30" s="135"/>
      <c r="K30" s="135"/>
      <c r="L30" s="135"/>
    </row>
    <row r="31" spans="2:12" ht="15" hidden="1">
      <c r="B31" s="135"/>
      <c r="C31" s="149"/>
      <c r="D31" s="149"/>
      <c r="E31" s="149"/>
      <c r="F31" s="149"/>
      <c r="G31" s="135"/>
      <c r="H31" s="135"/>
      <c r="I31" s="135"/>
      <c r="J31" s="135"/>
      <c r="K31" s="135"/>
      <c r="L31" s="135"/>
    </row>
    <row r="32" spans="2:12" ht="15" hidden="1">
      <c r="B32" s="135"/>
      <c r="C32" s="149"/>
      <c r="D32" s="149"/>
      <c r="E32" s="149"/>
      <c r="F32" s="149"/>
      <c r="G32" s="135"/>
      <c r="H32" s="135"/>
      <c r="I32" s="135"/>
      <c r="J32" s="135"/>
      <c r="K32" s="135"/>
      <c r="L32" s="135"/>
    </row>
    <row r="33" spans="2:12" ht="15" hidden="1">
      <c r="B33" s="135"/>
      <c r="C33" s="149"/>
      <c r="D33" s="149"/>
      <c r="E33" s="149"/>
      <c r="F33" s="149"/>
      <c r="G33" s="135"/>
      <c r="H33" s="135"/>
      <c r="I33" s="135"/>
      <c r="J33" s="135"/>
      <c r="K33" s="135"/>
      <c r="L33" s="135"/>
    </row>
    <row r="34" spans="2:12" ht="15" hidden="1">
      <c r="B34" s="135"/>
      <c r="C34" s="149"/>
      <c r="D34" s="149"/>
      <c r="E34" s="149"/>
      <c r="F34" s="149"/>
      <c r="G34" s="135"/>
      <c r="H34" s="135"/>
      <c r="I34" s="135"/>
      <c r="J34" s="135"/>
      <c r="K34" s="135"/>
      <c r="L34" s="135"/>
    </row>
    <row r="35" spans="2:12" ht="15" hidden="1">
      <c r="B35" s="135"/>
      <c r="C35" s="149"/>
      <c r="D35" s="149"/>
      <c r="E35" s="149"/>
      <c r="F35" s="149"/>
      <c r="G35" s="135"/>
      <c r="H35" s="135"/>
      <c r="I35" s="135"/>
      <c r="J35" s="135"/>
      <c r="K35" s="135"/>
      <c r="L35" s="135"/>
    </row>
    <row r="36" spans="2:12" ht="15">
      <c r="B36" s="135"/>
      <c r="C36" s="149"/>
      <c r="D36" s="149"/>
      <c r="E36" s="149"/>
      <c r="F36" s="149"/>
      <c r="G36" s="135"/>
      <c r="H36" s="135"/>
      <c r="I36" s="135"/>
      <c r="J36" s="135"/>
      <c r="K36" s="135"/>
      <c r="L36" s="135"/>
    </row>
    <row r="37" spans="2:12" ht="15">
      <c r="B37" s="135"/>
      <c r="C37" s="149"/>
      <c r="D37" s="149"/>
      <c r="E37" s="149"/>
      <c r="F37" s="149"/>
      <c r="G37" s="135"/>
      <c r="H37" s="135"/>
      <c r="I37" s="135"/>
      <c r="J37" s="135"/>
      <c r="K37" s="135"/>
      <c r="L37" s="135"/>
    </row>
    <row r="38" spans="2:12" ht="15">
      <c r="B38" s="135"/>
      <c r="C38" s="149"/>
      <c r="D38" s="149"/>
      <c r="E38" s="149"/>
      <c r="F38" s="149"/>
      <c r="G38" s="135"/>
      <c r="H38" s="135"/>
      <c r="I38" s="135"/>
      <c r="J38" s="135"/>
      <c r="K38" s="135"/>
      <c r="L38" s="135"/>
    </row>
    <row r="39" spans="2:12" ht="15">
      <c r="B39" s="135"/>
      <c r="C39" s="149"/>
      <c r="D39" s="149"/>
      <c r="E39" s="149"/>
      <c r="F39" s="149"/>
      <c r="G39" s="135"/>
      <c r="H39" s="135"/>
      <c r="I39" s="135"/>
      <c r="J39" s="135"/>
      <c r="K39" s="135"/>
      <c r="L39" s="135"/>
    </row>
    <row r="40" spans="2:12" ht="2.25" customHeight="1">
      <c r="B40" s="135"/>
      <c r="C40" s="149"/>
      <c r="D40" s="149"/>
      <c r="E40" s="149"/>
      <c r="F40" s="149"/>
      <c r="G40" s="135"/>
      <c r="H40" s="135"/>
      <c r="I40" s="135"/>
      <c r="J40" s="135"/>
      <c r="K40" s="135"/>
      <c r="L40" s="135"/>
    </row>
    <row r="41" spans="2:12" ht="18.75">
      <c r="B41" s="135"/>
      <c r="C41" s="230" t="s">
        <v>19</v>
      </c>
      <c r="D41" s="149"/>
      <c r="E41" s="149"/>
      <c r="F41" s="149"/>
      <c r="G41" s="135"/>
      <c r="H41" s="135"/>
      <c r="I41" s="135"/>
      <c r="J41" s="135"/>
      <c r="K41" s="135"/>
      <c r="L41" s="135"/>
    </row>
    <row r="42" spans="2:12" ht="15.75" thickBot="1">
      <c r="B42" s="135"/>
      <c r="C42" s="149"/>
      <c r="D42" s="149"/>
      <c r="E42" s="149"/>
      <c r="F42" s="149"/>
      <c r="G42" s="135"/>
      <c r="H42" s="135"/>
      <c r="I42" s="135"/>
      <c r="J42" s="135"/>
      <c r="K42" s="135"/>
      <c r="L42" s="135"/>
    </row>
    <row r="43" spans="2:12" ht="90.75" thickBot="1">
      <c r="B43" s="135"/>
      <c r="C43" s="227" t="s">
        <v>8</v>
      </c>
      <c r="D43" s="227" t="s">
        <v>9</v>
      </c>
      <c r="E43" s="227" t="s">
        <v>10</v>
      </c>
      <c r="F43" s="175" t="s">
        <v>34</v>
      </c>
      <c r="G43" s="175" t="s">
        <v>89</v>
      </c>
      <c r="H43" s="227" t="s">
        <v>68</v>
      </c>
      <c r="I43" s="227" t="s">
        <v>66</v>
      </c>
      <c r="J43" s="227" t="s">
        <v>14</v>
      </c>
      <c r="K43" s="135"/>
      <c r="L43" s="135"/>
    </row>
    <row r="44" spans="2:12" ht="15">
      <c r="B44" s="135"/>
      <c r="C44" s="227">
        <v>1</v>
      </c>
      <c r="D44" s="227">
        <v>2</v>
      </c>
      <c r="E44" s="227">
        <v>3</v>
      </c>
      <c r="F44" s="227">
        <v>4</v>
      </c>
      <c r="G44" s="227">
        <v>5</v>
      </c>
      <c r="H44" s="227" t="s">
        <v>65</v>
      </c>
      <c r="I44" s="227" t="s">
        <v>67</v>
      </c>
      <c r="J44" s="227" t="s">
        <v>17</v>
      </c>
      <c r="K44" s="135"/>
      <c r="L44" s="135"/>
    </row>
    <row r="45" spans="2:12" ht="18.75">
      <c r="B45" s="135"/>
      <c r="C45" s="171" t="s">
        <v>3</v>
      </c>
      <c r="D45" s="133"/>
      <c r="E45" s="128">
        <v>0</v>
      </c>
      <c r="F45" s="126">
        <f aca="true" t="shared" si="3" ref="F45:F51">SUM(E45*1974)</f>
        <v>0</v>
      </c>
      <c r="G45" s="126">
        <v>8</v>
      </c>
      <c r="H45" s="132">
        <f aca="true" t="shared" si="4" ref="H45:H51">SUM(F45/G45)</f>
        <v>0</v>
      </c>
      <c r="I45" s="128">
        <f aca="true" t="shared" si="5" ref="I45:I51">D45*12*1.302/1973</f>
        <v>0</v>
      </c>
      <c r="J45" s="128">
        <f aca="true" t="shared" si="6" ref="J45:J51">SUM(H45*I45)</f>
        <v>0</v>
      </c>
      <c r="K45" s="135"/>
      <c r="L45" s="135"/>
    </row>
    <row r="46" spans="2:12" ht="18.75">
      <c r="B46" s="135"/>
      <c r="C46" s="171" t="s">
        <v>211</v>
      </c>
      <c r="D46" s="133"/>
      <c r="E46" s="128">
        <v>0</v>
      </c>
      <c r="F46" s="126">
        <f t="shared" si="3"/>
        <v>0</v>
      </c>
      <c r="G46" s="126">
        <v>8</v>
      </c>
      <c r="H46" s="132">
        <f t="shared" si="4"/>
        <v>0</v>
      </c>
      <c r="I46" s="128">
        <f t="shared" si="5"/>
        <v>0</v>
      </c>
      <c r="J46" s="128">
        <f t="shared" si="6"/>
        <v>0</v>
      </c>
      <c r="K46" s="135"/>
      <c r="L46" s="135"/>
    </row>
    <row r="47" spans="2:12" ht="18.75">
      <c r="B47" s="135"/>
      <c r="C47" s="213" t="s">
        <v>83</v>
      </c>
      <c r="D47" s="133"/>
      <c r="E47" s="128">
        <v>0</v>
      </c>
      <c r="F47" s="126">
        <f t="shared" si="3"/>
        <v>0</v>
      </c>
      <c r="G47" s="126">
        <v>8</v>
      </c>
      <c r="H47" s="132">
        <f t="shared" si="4"/>
        <v>0</v>
      </c>
      <c r="I47" s="128">
        <f t="shared" si="5"/>
        <v>0</v>
      </c>
      <c r="J47" s="128">
        <f t="shared" si="6"/>
        <v>0</v>
      </c>
      <c r="K47" s="135"/>
      <c r="L47" s="135"/>
    </row>
    <row r="48" spans="2:12" ht="18.75">
      <c r="B48" s="135"/>
      <c r="C48" s="213" t="s">
        <v>84</v>
      </c>
      <c r="D48" s="133"/>
      <c r="E48" s="128">
        <v>0</v>
      </c>
      <c r="F48" s="126">
        <f t="shared" si="3"/>
        <v>0</v>
      </c>
      <c r="G48" s="126">
        <v>8</v>
      </c>
      <c r="H48" s="132">
        <f t="shared" si="4"/>
        <v>0</v>
      </c>
      <c r="I48" s="128">
        <f t="shared" si="5"/>
        <v>0</v>
      </c>
      <c r="J48" s="128">
        <f t="shared" si="6"/>
        <v>0</v>
      </c>
      <c r="K48" s="135"/>
      <c r="L48" s="135"/>
    </row>
    <row r="49" spans="2:12" ht="18.75">
      <c r="B49" s="135"/>
      <c r="C49" s="213" t="s">
        <v>85</v>
      </c>
      <c r="D49" s="133"/>
      <c r="E49" s="128">
        <v>0</v>
      </c>
      <c r="F49" s="126">
        <f t="shared" si="3"/>
        <v>0</v>
      </c>
      <c r="G49" s="126">
        <v>8</v>
      </c>
      <c r="H49" s="132">
        <f t="shared" si="4"/>
        <v>0</v>
      </c>
      <c r="I49" s="128">
        <f t="shared" si="5"/>
        <v>0</v>
      </c>
      <c r="J49" s="128">
        <f t="shared" si="6"/>
        <v>0</v>
      </c>
      <c r="K49" s="135"/>
      <c r="L49" s="135"/>
    </row>
    <row r="50" spans="2:12" ht="18.75">
      <c r="B50" s="135"/>
      <c r="C50" s="213" t="s">
        <v>86</v>
      </c>
      <c r="D50" s="133">
        <v>5508</v>
      </c>
      <c r="E50" s="128">
        <v>0</v>
      </c>
      <c r="F50" s="126">
        <f>SUM(E50*1970)</f>
        <v>0</v>
      </c>
      <c r="G50" s="126">
        <v>8</v>
      </c>
      <c r="H50" s="132">
        <f t="shared" si="4"/>
        <v>0</v>
      </c>
      <c r="I50" s="128">
        <f>D50*12*1.302/1970</f>
        <v>43.68375228426396</v>
      </c>
      <c r="J50" s="128">
        <f t="shared" si="6"/>
        <v>0</v>
      </c>
      <c r="K50" s="135"/>
      <c r="L50" s="135"/>
    </row>
    <row r="51" spans="2:12" ht="18.75">
      <c r="B51" s="135"/>
      <c r="C51" s="171" t="s">
        <v>87</v>
      </c>
      <c r="D51" s="133">
        <v>2754</v>
      </c>
      <c r="E51" s="128">
        <v>0</v>
      </c>
      <c r="F51" s="126">
        <f t="shared" si="3"/>
        <v>0</v>
      </c>
      <c r="G51" s="126">
        <v>8</v>
      </c>
      <c r="H51" s="132">
        <f t="shared" si="4"/>
        <v>0</v>
      </c>
      <c r="I51" s="128">
        <f t="shared" si="5"/>
        <v>21.80866497719209</v>
      </c>
      <c r="J51" s="128">
        <f t="shared" si="6"/>
        <v>0</v>
      </c>
      <c r="K51" s="135"/>
      <c r="L51" s="135"/>
    </row>
    <row r="52" spans="2:12" ht="14.25" customHeight="1">
      <c r="B52" s="135"/>
      <c r="C52" s="172" t="s">
        <v>18</v>
      </c>
      <c r="D52" s="133">
        <f>SUM(D45:D47)</f>
        <v>0</v>
      </c>
      <c r="E52" s="128">
        <f>SUM(E45:E51)</f>
        <v>0</v>
      </c>
      <c r="F52" s="128"/>
      <c r="G52" s="128"/>
      <c r="H52" s="136">
        <f>SUM(H45:H51)</f>
        <v>0</v>
      </c>
      <c r="I52" s="128">
        <f>SUM(I45:I51)</f>
        <v>65.49241726145605</v>
      </c>
      <c r="J52" s="136">
        <f>J51+J50+J49+J48+J47+J46+J45</f>
        <v>0</v>
      </c>
      <c r="K52" s="135"/>
      <c r="L52" s="135"/>
    </row>
    <row r="53" spans="2:12" ht="28.5" customHeight="1" hidden="1" thickBot="1"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2:12" ht="15" hidden="1">
      <c r="B54" s="135"/>
      <c r="C54" s="173" t="s">
        <v>21</v>
      </c>
      <c r="D54" s="149"/>
      <c r="E54" s="149"/>
      <c r="F54" s="149"/>
      <c r="G54" s="135"/>
      <c r="H54" s="135"/>
      <c r="I54" s="135"/>
      <c r="J54" s="135"/>
      <c r="K54" s="135"/>
      <c r="L54" s="135"/>
    </row>
    <row r="55" spans="2:12" ht="15" hidden="1"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2:12" ht="75.75" hidden="1" thickBot="1">
      <c r="B56" s="135"/>
      <c r="C56" s="174" t="s">
        <v>22</v>
      </c>
      <c r="D56" s="175" t="s">
        <v>23</v>
      </c>
      <c r="E56" s="175" t="s">
        <v>24</v>
      </c>
      <c r="F56" s="175" t="s">
        <v>109</v>
      </c>
      <c r="G56" s="175" t="s">
        <v>108</v>
      </c>
      <c r="H56" s="175" t="s">
        <v>27</v>
      </c>
      <c r="I56" s="175" t="s">
        <v>212</v>
      </c>
      <c r="J56" s="176" t="s">
        <v>14</v>
      </c>
      <c r="K56" s="135"/>
      <c r="L56" s="135"/>
    </row>
    <row r="57" spans="2:12" ht="15" hidden="1">
      <c r="B57" s="135"/>
      <c r="C57" s="177">
        <v>1</v>
      </c>
      <c r="D57" s="177">
        <v>2</v>
      </c>
      <c r="E57" s="177">
        <v>3</v>
      </c>
      <c r="F57" s="177">
        <v>4</v>
      </c>
      <c r="G57" s="177" t="s">
        <v>29</v>
      </c>
      <c r="H57" s="177">
        <v>6</v>
      </c>
      <c r="I57" s="177">
        <v>7</v>
      </c>
      <c r="J57" s="177" t="s">
        <v>30</v>
      </c>
      <c r="K57" s="135"/>
      <c r="L57" s="135"/>
    </row>
    <row r="58" spans="2:12" ht="15" hidden="1">
      <c r="B58" s="135"/>
      <c r="C58" s="125"/>
      <c r="D58" s="125"/>
      <c r="E58" s="125"/>
      <c r="F58" s="125"/>
      <c r="G58" s="125"/>
      <c r="H58" s="125"/>
      <c r="I58" s="125"/>
      <c r="J58" s="145"/>
      <c r="K58" s="135"/>
      <c r="L58" s="135"/>
    </row>
    <row r="59" spans="2:12" ht="15" hidden="1">
      <c r="B59" s="135"/>
      <c r="C59" s="125"/>
      <c r="D59" s="125"/>
      <c r="E59" s="125"/>
      <c r="F59" s="125"/>
      <c r="G59" s="125"/>
      <c r="H59" s="125"/>
      <c r="I59" s="125"/>
      <c r="J59" s="145"/>
      <c r="K59" s="135"/>
      <c r="L59" s="135"/>
    </row>
    <row r="60" spans="2:12" ht="15" hidden="1">
      <c r="B60" s="135"/>
      <c r="C60" s="125"/>
      <c r="D60" s="125"/>
      <c r="E60" s="125"/>
      <c r="F60" s="125"/>
      <c r="G60" s="125"/>
      <c r="H60" s="125"/>
      <c r="I60" s="125"/>
      <c r="J60" s="145"/>
      <c r="K60" s="135"/>
      <c r="L60" s="135"/>
    </row>
    <row r="61" spans="2:12" ht="15" hidden="1">
      <c r="B61" s="135"/>
      <c r="C61" s="125"/>
      <c r="D61" s="125"/>
      <c r="E61" s="125"/>
      <c r="F61" s="125"/>
      <c r="G61" s="125"/>
      <c r="H61" s="125"/>
      <c r="I61" s="125"/>
      <c r="J61" s="145"/>
      <c r="K61" s="135"/>
      <c r="L61" s="135"/>
    </row>
    <row r="62" spans="2:12" ht="13.5" customHeight="1" hidden="1" thickBot="1">
      <c r="B62" s="135"/>
      <c r="C62" s="127"/>
      <c r="D62" s="127"/>
      <c r="E62" s="127"/>
      <c r="F62" s="125"/>
      <c r="G62" s="127"/>
      <c r="H62" s="127"/>
      <c r="I62" s="127"/>
      <c r="J62" s="178"/>
      <c r="K62" s="135"/>
      <c r="L62" s="135"/>
    </row>
    <row r="63" spans="2:12" ht="35.25" customHeight="1" hidden="1" thickBot="1">
      <c r="B63" s="135"/>
      <c r="C63" s="179"/>
      <c r="D63" s="180"/>
      <c r="E63" s="180"/>
      <c r="F63" s="180"/>
      <c r="G63" s="181"/>
      <c r="H63" s="180"/>
      <c r="I63" s="180"/>
      <c r="J63" s="182"/>
      <c r="K63" s="135"/>
      <c r="L63" s="135"/>
    </row>
    <row r="64" spans="2:12" ht="15">
      <c r="B64" s="135"/>
      <c r="C64" s="148"/>
      <c r="D64" s="148"/>
      <c r="E64" s="148"/>
      <c r="F64" s="148"/>
      <c r="G64" s="148"/>
      <c r="H64" s="148"/>
      <c r="I64" s="148"/>
      <c r="J64" s="148"/>
      <c r="K64" s="135"/>
      <c r="L64" s="135"/>
    </row>
    <row r="65" spans="2:12" ht="15">
      <c r="B65" s="135"/>
      <c r="C65" s="183" t="s">
        <v>112</v>
      </c>
      <c r="D65" s="148"/>
      <c r="E65" s="148"/>
      <c r="F65" s="148"/>
      <c r="G65" s="148"/>
      <c r="H65" s="148"/>
      <c r="I65" s="148"/>
      <c r="J65" s="148"/>
      <c r="K65" s="135"/>
      <c r="L65" s="135"/>
    </row>
    <row r="66" spans="2:12" ht="15">
      <c r="B66" s="214"/>
      <c r="C66" s="183"/>
      <c r="D66" s="183"/>
      <c r="E66" s="148"/>
      <c r="F66" s="183" t="s">
        <v>165</v>
      </c>
      <c r="G66" s="148"/>
      <c r="H66" s="148"/>
      <c r="I66" s="148"/>
      <c r="J66" s="148"/>
      <c r="K66" s="135"/>
      <c r="L66" s="135"/>
    </row>
    <row r="67" spans="2:12" ht="15.75" thickBot="1">
      <c r="B67" s="214"/>
      <c r="C67" s="183"/>
      <c r="D67" s="183"/>
      <c r="E67" s="148"/>
      <c r="F67" s="183"/>
      <c r="G67" s="148"/>
      <c r="H67" s="148"/>
      <c r="I67" s="148"/>
      <c r="J67" s="148"/>
      <c r="K67" s="135"/>
      <c r="L67" s="135"/>
    </row>
    <row r="68" spans="2:12" ht="90.75" thickBot="1">
      <c r="B68" s="135"/>
      <c r="C68" s="174" t="s">
        <v>31</v>
      </c>
      <c r="D68" s="175" t="s">
        <v>32</v>
      </c>
      <c r="E68" s="175" t="s">
        <v>33</v>
      </c>
      <c r="F68" s="175" t="s">
        <v>34</v>
      </c>
      <c r="G68" s="175" t="s">
        <v>89</v>
      </c>
      <c r="H68" s="175" t="s">
        <v>35</v>
      </c>
      <c r="I68" s="175" t="s">
        <v>36</v>
      </c>
      <c r="J68" s="176" t="s">
        <v>14</v>
      </c>
      <c r="K68" s="135"/>
      <c r="L68" s="135"/>
    </row>
    <row r="69" spans="2:12" ht="15">
      <c r="B69" s="135"/>
      <c r="C69" s="177">
        <v>1</v>
      </c>
      <c r="D69" s="177">
        <v>2</v>
      </c>
      <c r="E69" s="177">
        <v>3</v>
      </c>
      <c r="F69" s="177">
        <v>4</v>
      </c>
      <c r="G69" s="177">
        <v>5</v>
      </c>
      <c r="H69" s="177" t="s">
        <v>37</v>
      </c>
      <c r="I69" s="177">
        <v>7</v>
      </c>
      <c r="J69" s="177" t="s">
        <v>38</v>
      </c>
      <c r="K69" s="135"/>
      <c r="L69" s="135"/>
    </row>
    <row r="70" spans="2:12" ht="31.5" customHeight="1">
      <c r="B70" s="135"/>
      <c r="C70" s="125" t="s">
        <v>145</v>
      </c>
      <c r="D70" s="125" t="s">
        <v>47</v>
      </c>
      <c r="E70" s="125"/>
      <c r="F70" s="123">
        <v>0.691</v>
      </c>
      <c r="G70" s="123">
        <v>4.987</v>
      </c>
      <c r="H70" s="125">
        <f>E70/F70</f>
        <v>0</v>
      </c>
      <c r="I70" s="125">
        <v>300</v>
      </c>
      <c r="J70" s="145">
        <f>H70*I70</f>
        <v>0</v>
      </c>
      <c r="K70" s="135"/>
      <c r="L70" s="135"/>
    </row>
    <row r="71" spans="2:12" ht="13.5" customHeight="1">
      <c r="B71" s="135"/>
      <c r="C71" s="125" t="s">
        <v>146</v>
      </c>
      <c r="D71" s="125" t="s">
        <v>47</v>
      </c>
      <c r="E71" s="125"/>
      <c r="F71" s="123">
        <v>0.691</v>
      </c>
      <c r="G71" s="123">
        <v>4987</v>
      </c>
      <c r="H71" s="125">
        <f>E71/F71</f>
        <v>0</v>
      </c>
      <c r="I71" s="125">
        <v>980</v>
      </c>
      <c r="J71" s="145">
        <f>H71*I71</f>
        <v>0</v>
      </c>
      <c r="K71" s="135"/>
      <c r="L71" s="135"/>
    </row>
    <row r="72" spans="2:12" ht="15" hidden="1">
      <c r="B72" s="135"/>
      <c r="C72" s="125"/>
      <c r="D72" s="125"/>
      <c r="E72" s="125"/>
      <c r="F72" s="125"/>
      <c r="G72" s="125"/>
      <c r="H72" s="125"/>
      <c r="I72" s="146"/>
      <c r="J72" s="184"/>
      <c r="K72" s="135"/>
      <c r="L72" s="135"/>
    </row>
    <row r="73" spans="2:12" ht="15">
      <c r="B73" s="135"/>
      <c r="C73" s="185" t="s">
        <v>122</v>
      </c>
      <c r="D73" s="125"/>
      <c r="E73" s="185"/>
      <c r="F73" s="125"/>
      <c r="G73" s="125"/>
      <c r="H73" s="125"/>
      <c r="I73" s="185"/>
      <c r="J73" s="145">
        <f>J71+J70</f>
        <v>0</v>
      </c>
      <c r="K73" s="135"/>
      <c r="L73" s="135"/>
    </row>
    <row r="74" spans="2:12" ht="15">
      <c r="B74" s="135"/>
      <c r="C74" s="135"/>
      <c r="D74" s="135"/>
      <c r="E74" s="135"/>
      <c r="F74" s="148"/>
      <c r="G74" s="135"/>
      <c r="H74" s="148"/>
      <c r="I74" s="135"/>
      <c r="J74" s="135"/>
      <c r="K74" s="135"/>
      <c r="L74" s="135"/>
    </row>
    <row r="75" spans="2:12" ht="15">
      <c r="B75" s="135"/>
      <c r="C75" s="183" t="s">
        <v>40</v>
      </c>
      <c r="D75" s="135"/>
      <c r="E75" s="135"/>
      <c r="F75" s="148"/>
      <c r="G75" s="135"/>
      <c r="H75" s="135"/>
      <c r="I75" s="135"/>
      <c r="J75" s="135"/>
      <c r="K75" s="135"/>
      <c r="L75" s="135"/>
    </row>
    <row r="76" spans="2:12" ht="1.5" customHeight="1">
      <c r="B76" s="135"/>
      <c r="C76" s="173" t="s">
        <v>42</v>
      </c>
      <c r="D76" s="149"/>
      <c r="E76" s="149"/>
      <c r="F76" s="149"/>
      <c r="G76" s="135"/>
      <c r="H76" s="135"/>
      <c r="I76" s="135"/>
      <c r="J76" s="135"/>
      <c r="K76" s="135"/>
      <c r="L76" s="135"/>
    </row>
    <row r="77" spans="2:12" ht="7.5" customHeight="1" thickBot="1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</row>
    <row r="78" spans="2:12" ht="18.75" customHeight="1" thickBot="1">
      <c r="B78" s="135"/>
      <c r="C78" s="186" t="s">
        <v>43</v>
      </c>
      <c r="D78" s="150" t="s">
        <v>44</v>
      </c>
      <c r="E78" s="150" t="s">
        <v>33</v>
      </c>
      <c r="F78" s="150" t="s">
        <v>213</v>
      </c>
      <c r="G78" s="150" t="s">
        <v>52</v>
      </c>
      <c r="H78" s="150" t="s">
        <v>45</v>
      </c>
      <c r="I78" s="150" t="s">
        <v>46</v>
      </c>
      <c r="J78" s="151" t="s">
        <v>14</v>
      </c>
      <c r="K78" s="135"/>
      <c r="L78" s="135"/>
    </row>
    <row r="79" spans="2:12" ht="22.5" customHeight="1">
      <c r="B79" s="135"/>
      <c r="C79" s="152">
        <v>1</v>
      </c>
      <c r="D79" s="152">
        <v>2</v>
      </c>
      <c r="E79" s="152">
        <v>3</v>
      </c>
      <c r="F79" s="152">
        <v>4</v>
      </c>
      <c r="G79" s="152">
        <v>5</v>
      </c>
      <c r="H79" s="152" t="s">
        <v>37</v>
      </c>
      <c r="I79" s="152">
        <v>7</v>
      </c>
      <c r="J79" s="152" t="s">
        <v>38</v>
      </c>
      <c r="K79" s="135"/>
      <c r="L79" s="135"/>
    </row>
    <row r="80" spans="2:12" ht="17.25" customHeight="1">
      <c r="B80" s="135"/>
      <c r="C80" s="187" t="s">
        <v>127</v>
      </c>
      <c r="D80" s="125" t="s">
        <v>47</v>
      </c>
      <c r="E80" s="125"/>
      <c r="F80" s="123">
        <v>0.691</v>
      </c>
      <c r="G80" s="123">
        <v>4.987</v>
      </c>
      <c r="H80" s="188">
        <f>E80/F80*G80</f>
        <v>0</v>
      </c>
      <c r="I80" s="125">
        <v>8.3</v>
      </c>
      <c r="J80" s="189">
        <f>SUM(H80*I80)</f>
        <v>0</v>
      </c>
      <c r="K80" s="135"/>
      <c r="L80" s="135"/>
    </row>
    <row r="81" spans="2:12" ht="20.25" customHeight="1">
      <c r="B81" s="135"/>
      <c r="C81" s="153" t="s">
        <v>122</v>
      </c>
      <c r="D81" s="153"/>
      <c r="E81" s="153"/>
      <c r="F81" s="124"/>
      <c r="G81" s="124"/>
      <c r="H81" s="153"/>
      <c r="I81" s="153"/>
      <c r="J81" s="154">
        <f>J80</f>
        <v>0</v>
      </c>
      <c r="K81" s="135"/>
      <c r="L81" s="135"/>
    </row>
    <row r="82" spans="2:12" ht="18.75" customHeight="1">
      <c r="B82" s="135"/>
      <c r="C82" s="153" t="s">
        <v>128</v>
      </c>
      <c r="D82" s="153"/>
      <c r="E82" s="153"/>
      <c r="F82" s="124"/>
      <c r="G82" s="124"/>
      <c r="H82" s="153"/>
      <c r="I82" s="153"/>
      <c r="J82" s="154">
        <f>J73+J81</f>
        <v>0</v>
      </c>
      <c r="K82" s="135"/>
      <c r="L82" s="135"/>
    </row>
    <row r="83" spans="2:12" ht="0.75" customHeight="1" hidden="1">
      <c r="B83" s="135"/>
      <c r="C83" s="153"/>
      <c r="D83" s="153"/>
      <c r="E83" s="153"/>
      <c r="F83" s="124"/>
      <c r="G83" s="124"/>
      <c r="H83" s="153"/>
      <c r="I83" s="153"/>
      <c r="J83" s="155"/>
      <c r="K83" s="135"/>
      <c r="L83" s="135"/>
    </row>
    <row r="84" spans="2:12" ht="16.5" customHeight="1" hidden="1" thickBot="1">
      <c r="B84" s="135"/>
      <c r="C84" s="191"/>
      <c r="D84" s="157"/>
      <c r="E84" s="157"/>
      <c r="F84" s="156"/>
      <c r="G84" s="156"/>
      <c r="H84" s="157"/>
      <c r="I84" s="157"/>
      <c r="J84" s="158"/>
      <c r="K84" s="135"/>
      <c r="L84" s="135"/>
    </row>
    <row r="85" spans="2:12" ht="15" hidden="1">
      <c r="B85" s="135"/>
      <c r="C85" s="135"/>
      <c r="D85" s="135"/>
      <c r="E85" s="135"/>
      <c r="F85" s="192"/>
      <c r="G85" s="192"/>
      <c r="H85" s="135"/>
      <c r="I85" s="135"/>
      <c r="J85" s="135"/>
      <c r="K85" s="135"/>
      <c r="L85" s="135"/>
    </row>
    <row r="86" spans="2:12" ht="15">
      <c r="B86" s="135"/>
      <c r="C86" s="135"/>
      <c r="D86" s="135"/>
      <c r="E86" s="135"/>
      <c r="F86" s="192"/>
      <c r="G86" s="192"/>
      <c r="H86" s="135"/>
      <c r="I86" s="135"/>
      <c r="J86" s="135"/>
      <c r="K86" s="135"/>
      <c r="L86" s="135"/>
    </row>
    <row r="87" spans="2:12" ht="51" customHeight="1" hidden="1"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</row>
    <row r="88" spans="2:12" ht="12.75" customHeight="1"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</row>
    <row r="89" spans="2:12" ht="15.75" thickBot="1">
      <c r="B89" s="135"/>
      <c r="C89" s="173" t="s">
        <v>58</v>
      </c>
      <c r="D89" s="135"/>
      <c r="E89" s="135"/>
      <c r="F89" s="135"/>
      <c r="G89" s="135"/>
      <c r="H89" s="135"/>
      <c r="I89" s="135"/>
      <c r="J89" s="135"/>
      <c r="K89" s="135"/>
      <c r="L89" s="135"/>
    </row>
    <row r="90" spans="2:12" ht="90">
      <c r="B90" s="135"/>
      <c r="C90" s="193" t="s">
        <v>48</v>
      </c>
      <c r="D90" s="194" t="s">
        <v>49</v>
      </c>
      <c r="E90" s="194" t="s">
        <v>33</v>
      </c>
      <c r="F90" s="194" t="s">
        <v>75</v>
      </c>
      <c r="G90" s="194" t="s">
        <v>117</v>
      </c>
      <c r="H90" s="194" t="s">
        <v>45</v>
      </c>
      <c r="I90" s="194" t="s">
        <v>46</v>
      </c>
      <c r="J90" s="195" t="s">
        <v>14</v>
      </c>
      <c r="K90" s="135"/>
      <c r="L90" s="135"/>
    </row>
    <row r="91" spans="2:12" ht="15">
      <c r="B91" s="135"/>
      <c r="C91" s="196">
        <v>1</v>
      </c>
      <c r="D91" s="125">
        <v>2</v>
      </c>
      <c r="E91" s="125">
        <v>3</v>
      </c>
      <c r="F91" s="125">
        <v>4</v>
      </c>
      <c r="G91" s="125">
        <v>5</v>
      </c>
      <c r="H91" s="125" t="s">
        <v>37</v>
      </c>
      <c r="I91" s="125">
        <v>7</v>
      </c>
      <c r="J91" s="197" t="s">
        <v>38</v>
      </c>
      <c r="K91" s="135"/>
      <c r="L91" s="135"/>
    </row>
    <row r="92" spans="2:12" ht="15">
      <c r="B92" s="135"/>
      <c r="C92" s="196" t="s">
        <v>54</v>
      </c>
      <c r="D92" s="125" t="s">
        <v>55</v>
      </c>
      <c r="E92" s="125"/>
      <c r="F92" s="123">
        <v>0.691</v>
      </c>
      <c r="G92" s="123">
        <v>4.987</v>
      </c>
      <c r="H92" s="188">
        <f>SUM(E92/F92*G92)</f>
        <v>0</v>
      </c>
      <c r="I92" s="125">
        <v>3000</v>
      </c>
      <c r="J92" s="189">
        <f>SUM(H92*I92)</f>
        <v>0</v>
      </c>
      <c r="K92" s="135"/>
      <c r="L92" s="135"/>
    </row>
    <row r="93" spans="2:12" ht="15">
      <c r="B93" s="135"/>
      <c r="C93" s="196" t="s">
        <v>104</v>
      </c>
      <c r="D93" s="125" t="s">
        <v>55</v>
      </c>
      <c r="E93" s="125">
        <v>0</v>
      </c>
      <c r="F93" s="123">
        <v>0.691</v>
      </c>
      <c r="G93" s="123">
        <v>4.987</v>
      </c>
      <c r="H93" s="188">
        <f>SUM(E93/F93*G93)</f>
        <v>0</v>
      </c>
      <c r="I93" s="125">
        <v>100</v>
      </c>
      <c r="J93" s="189">
        <f>SUM(H93*I93)</f>
        <v>0</v>
      </c>
      <c r="K93" s="135"/>
      <c r="L93" s="135"/>
    </row>
    <row r="94" spans="2:12" ht="15">
      <c r="B94" s="135"/>
      <c r="C94" s="198" t="s">
        <v>110</v>
      </c>
      <c r="D94" s="127" t="s">
        <v>55</v>
      </c>
      <c r="E94" s="127"/>
      <c r="F94" s="127">
        <v>0.691</v>
      </c>
      <c r="G94" s="127">
        <v>1.087</v>
      </c>
      <c r="H94" s="199">
        <f>SUM(E94/F94*G94)</f>
        <v>0</v>
      </c>
      <c r="I94" s="127">
        <v>37</v>
      </c>
      <c r="J94" s="200">
        <f>SUM(H94*I94)</f>
        <v>0</v>
      </c>
      <c r="K94" s="135"/>
      <c r="L94" s="135"/>
    </row>
    <row r="95" spans="2:12" ht="15">
      <c r="B95" s="135"/>
      <c r="C95" s="201" t="s">
        <v>122</v>
      </c>
      <c r="D95" s="202"/>
      <c r="E95" s="202"/>
      <c r="F95" s="202"/>
      <c r="G95" s="202"/>
      <c r="H95" s="202"/>
      <c r="I95" s="202"/>
      <c r="J95" s="203">
        <f>J94+J93+J92</f>
        <v>0</v>
      </c>
      <c r="K95" s="135"/>
      <c r="L95" s="135"/>
    </row>
    <row r="96" spans="2:12" ht="15">
      <c r="B96" s="135"/>
      <c r="C96" s="211"/>
      <c r="D96" s="211"/>
      <c r="E96" s="211"/>
      <c r="F96" s="211"/>
      <c r="G96" s="211"/>
      <c r="H96" s="211"/>
      <c r="I96" s="211"/>
      <c r="J96" s="212"/>
      <c r="K96" s="135"/>
      <c r="L96" s="135"/>
    </row>
    <row r="97" spans="2:12" ht="15">
      <c r="B97" s="135"/>
      <c r="C97" s="211"/>
      <c r="D97" s="211"/>
      <c r="E97" s="211"/>
      <c r="F97" s="211"/>
      <c r="G97" s="211"/>
      <c r="H97" s="211"/>
      <c r="I97" s="211"/>
      <c r="J97" s="212"/>
      <c r="K97" s="135"/>
      <c r="L97" s="135"/>
    </row>
    <row r="98" spans="2:12" ht="9.75" customHeight="1" thickBot="1">
      <c r="B98" s="135"/>
      <c r="C98" s="183"/>
      <c r="D98" s="204"/>
      <c r="E98" s="204"/>
      <c r="F98" s="204"/>
      <c r="G98" s="204"/>
      <c r="H98" s="204"/>
      <c r="I98" s="204"/>
      <c r="J98" s="204"/>
      <c r="K98" s="135"/>
      <c r="L98" s="135"/>
    </row>
    <row r="99" spans="2:12" ht="105">
      <c r="B99" s="135"/>
      <c r="C99" s="193" t="s">
        <v>48</v>
      </c>
      <c r="D99" s="194" t="s">
        <v>49</v>
      </c>
      <c r="E99" s="194" t="s">
        <v>33</v>
      </c>
      <c r="F99" s="194" t="s">
        <v>50</v>
      </c>
      <c r="G99" s="194" t="s">
        <v>117</v>
      </c>
      <c r="H99" s="194" t="s">
        <v>45</v>
      </c>
      <c r="I99" s="194" t="s">
        <v>46</v>
      </c>
      <c r="J99" s="195" t="s">
        <v>14</v>
      </c>
      <c r="K99" s="135"/>
      <c r="L99" s="135"/>
    </row>
    <row r="100" spans="2:12" ht="15">
      <c r="B100" s="135"/>
      <c r="C100" s="196">
        <v>1</v>
      </c>
      <c r="D100" s="125">
        <v>2</v>
      </c>
      <c r="E100" s="125">
        <v>3</v>
      </c>
      <c r="F100" s="125">
        <v>4</v>
      </c>
      <c r="G100" s="125">
        <v>5</v>
      </c>
      <c r="H100" s="125" t="s">
        <v>37</v>
      </c>
      <c r="I100" s="125">
        <v>7</v>
      </c>
      <c r="J100" s="197" t="s">
        <v>38</v>
      </c>
      <c r="K100" s="135"/>
      <c r="L100" s="135"/>
    </row>
    <row r="101" spans="2:12" ht="15">
      <c r="B101" s="135"/>
      <c r="C101" s="187" t="s">
        <v>97</v>
      </c>
      <c r="D101" s="125" t="s">
        <v>47</v>
      </c>
      <c r="E101" s="125">
        <v>0.001</v>
      </c>
      <c r="F101" s="123">
        <v>0.691</v>
      </c>
      <c r="G101" s="123">
        <v>4.987</v>
      </c>
      <c r="H101" s="188">
        <f>E101/F101</f>
        <v>0.0014471780028943561</v>
      </c>
      <c r="I101" s="153">
        <v>3750</v>
      </c>
      <c r="J101" s="154">
        <f>H101*I101</f>
        <v>5.426917510853835</v>
      </c>
      <c r="K101" s="135"/>
      <c r="L101" s="135"/>
    </row>
    <row r="102" spans="2:12" ht="15">
      <c r="B102" s="135"/>
      <c r="C102" s="196" t="s">
        <v>100</v>
      </c>
      <c r="D102" s="125" t="s">
        <v>47</v>
      </c>
      <c r="E102" s="125"/>
      <c r="F102" s="123">
        <v>0.691</v>
      </c>
      <c r="G102" s="123">
        <v>4.987</v>
      </c>
      <c r="H102" s="188">
        <f>E102/F102</f>
        <v>0</v>
      </c>
      <c r="I102" s="125">
        <v>3083</v>
      </c>
      <c r="J102" s="154">
        <f>H102*I102</f>
        <v>0</v>
      </c>
      <c r="K102" s="135"/>
      <c r="L102" s="135"/>
    </row>
    <row r="103" spans="2:12" ht="14.25" customHeight="1" thickBot="1">
      <c r="B103" s="135"/>
      <c r="C103" s="205"/>
      <c r="D103" s="159"/>
      <c r="E103" s="159"/>
      <c r="F103" s="159"/>
      <c r="G103" s="159"/>
      <c r="H103" s="159"/>
      <c r="I103" s="159"/>
      <c r="J103" s="160">
        <f>SUM(J101:J102)</f>
        <v>5.426917510853835</v>
      </c>
      <c r="K103" s="135"/>
      <c r="L103" s="135"/>
    </row>
    <row r="104" spans="2:12" ht="15.75" customHeight="1" hidden="1">
      <c r="B104" s="135"/>
      <c r="C104" s="204"/>
      <c r="D104" s="204"/>
      <c r="E104" s="204"/>
      <c r="F104" s="204"/>
      <c r="G104" s="204"/>
      <c r="H104" s="204"/>
      <c r="I104" s="204"/>
      <c r="J104" s="204"/>
      <c r="K104" s="135"/>
      <c r="L104" s="135"/>
    </row>
    <row r="105" spans="2:12" ht="15" hidden="1">
      <c r="B105" s="135"/>
      <c r="C105" s="204"/>
      <c r="D105" s="204"/>
      <c r="E105" s="204"/>
      <c r="F105" s="204"/>
      <c r="G105" s="204"/>
      <c r="H105" s="204"/>
      <c r="I105" s="204"/>
      <c r="J105" s="204"/>
      <c r="K105" s="135"/>
      <c r="L105" s="135"/>
    </row>
    <row r="106" spans="2:12" ht="15"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</row>
    <row r="107" spans="2:12" ht="15.75">
      <c r="B107" s="135"/>
      <c r="C107" s="206" t="s">
        <v>56</v>
      </c>
      <c r="D107" s="207"/>
      <c r="E107" s="207"/>
      <c r="F107" s="135"/>
      <c r="G107" s="135"/>
      <c r="H107" s="135"/>
      <c r="I107" s="135"/>
      <c r="J107" s="135"/>
      <c r="K107" s="135"/>
      <c r="L107" s="135"/>
    </row>
    <row r="108" spans="2:12" ht="15"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</row>
    <row r="109" spans="2:12" ht="15">
      <c r="B109" s="135"/>
      <c r="C109" s="249" t="s">
        <v>118</v>
      </c>
      <c r="D109" s="249"/>
      <c r="E109" s="249"/>
      <c r="F109" s="249" t="s">
        <v>58</v>
      </c>
      <c r="G109" s="249"/>
      <c r="H109" s="249"/>
      <c r="I109" s="249"/>
      <c r="J109" s="249" t="s">
        <v>64</v>
      </c>
      <c r="K109" s="135"/>
      <c r="L109" s="135"/>
    </row>
    <row r="110" spans="2:12" ht="15">
      <c r="B110" s="135"/>
      <c r="C110" s="249"/>
      <c r="D110" s="249"/>
      <c r="E110" s="249"/>
      <c r="F110" s="249"/>
      <c r="G110" s="249"/>
      <c r="H110" s="249"/>
      <c r="I110" s="249"/>
      <c r="J110" s="249"/>
      <c r="K110" s="135"/>
      <c r="L110" s="135"/>
    </row>
    <row r="111" spans="2:12" ht="15">
      <c r="B111" s="135"/>
      <c r="C111" s="208" t="s">
        <v>59</v>
      </c>
      <c r="D111" s="208" t="s">
        <v>60</v>
      </c>
      <c r="E111" s="208" t="s">
        <v>61</v>
      </c>
      <c r="F111" s="208" t="s">
        <v>111</v>
      </c>
      <c r="G111" s="208" t="s">
        <v>63</v>
      </c>
      <c r="H111" s="208" t="s">
        <v>71</v>
      </c>
      <c r="I111" s="208" t="s">
        <v>70</v>
      </c>
      <c r="J111" s="249"/>
      <c r="K111" s="135"/>
      <c r="L111" s="135"/>
    </row>
    <row r="112" spans="2:12" ht="15.75">
      <c r="B112" s="135"/>
      <c r="C112" s="128">
        <f>J25</f>
        <v>4403.736</v>
      </c>
      <c r="D112" s="126"/>
      <c r="E112" s="126">
        <v>0</v>
      </c>
      <c r="F112" s="128">
        <f>J73+J82</f>
        <v>0</v>
      </c>
      <c r="G112" s="126"/>
      <c r="H112" s="128">
        <f>J95+J103</f>
        <v>5.426917510853835</v>
      </c>
      <c r="I112" s="128">
        <f>J52</f>
        <v>0</v>
      </c>
      <c r="J112" s="209">
        <f>J25+J52+J73+J82+J95+J103</f>
        <v>4409.162917510854</v>
      </c>
      <c r="K112" s="135"/>
      <c r="L112" s="135"/>
    </row>
    <row r="113" spans="2:12" ht="15" hidden="1"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</row>
    <row r="114" spans="2:12" ht="15"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 ht="1.5" customHeight="1"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 ht="15" hidden="1"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 ht="15">
      <c r="B117" s="135"/>
      <c r="C117" s="250" t="s">
        <v>208</v>
      </c>
      <c r="D117" s="250"/>
      <c r="E117" s="250"/>
      <c r="F117" s="250"/>
      <c r="G117" s="250"/>
      <c r="H117" s="250"/>
      <c r="I117" s="250"/>
      <c r="J117" s="250"/>
      <c r="K117" s="250"/>
      <c r="L117" s="135"/>
    </row>
    <row r="118" spans="2:12" ht="15">
      <c r="B118" s="135"/>
      <c r="C118" s="250"/>
      <c r="D118" s="250"/>
      <c r="E118" s="250"/>
      <c r="F118" s="250"/>
      <c r="G118" s="250"/>
      <c r="H118" s="250"/>
      <c r="I118" s="250"/>
      <c r="J118" s="250"/>
      <c r="K118" s="250"/>
      <c r="L118" s="135"/>
    </row>
    <row r="119" spans="2:12" ht="15">
      <c r="B119" s="135"/>
      <c r="C119" s="250"/>
      <c r="D119" s="250"/>
      <c r="E119" s="250"/>
      <c r="F119" s="250"/>
      <c r="G119" s="250"/>
      <c r="H119" s="250"/>
      <c r="I119" s="250"/>
      <c r="J119" s="250"/>
      <c r="K119" s="250"/>
      <c r="L119" s="135"/>
    </row>
    <row r="120" spans="2:12" ht="15">
      <c r="B120" s="135"/>
      <c r="C120" s="250"/>
      <c r="D120" s="250"/>
      <c r="E120" s="250"/>
      <c r="F120" s="250"/>
      <c r="G120" s="250"/>
      <c r="H120" s="250"/>
      <c r="I120" s="250"/>
      <c r="J120" s="250"/>
      <c r="K120" s="250"/>
      <c r="L120" s="135"/>
    </row>
    <row r="121" spans="2:12" ht="15">
      <c r="B121" s="135"/>
      <c r="C121" s="250"/>
      <c r="D121" s="250"/>
      <c r="E121" s="250"/>
      <c r="F121" s="250"/>
      <c r="G121" s="250"/>
      <c r="H121" s="250"/>
      <c r="I121" s="250"/>
      <c r="J121" s="250"/>
      <c r="K121" s="250"/>
      <c r="L121" s="135"/>
    </row>
    <row r="122" spans="2:12" ht="15">
      <c r="B122" s="135"/>
      <c r="C122" s="250"/>
      <c r="D122" s="250"/>
      <c r="E122" s="250"/>
      <c r="F122" s="250"/>
      <c r="G122" s="250"/>
      <c r="H122" s="250"/>
      <c r="I122" s="250"/>
      <c r="J122" s="250"/>
      <c r="K122" s="250"/>
      <c r="L122" s="135"/>
    </row>
    <row r="123" spans="2:12" ht="15" hidden="1">
      <c r="B123" s="135"/>
      <c r="C123" s="250"/>
      <c r="D123" s="250"/>
      <c r="E123" s="250"/>
      <c r="F123" s="250"/>
      <c r="G123" s="250"/>
      <c r="H123" s="250"/>
      <c r="I123" s="250"/>
      <c r="J123" s="250"/>
      <c r="K123" s="250"/>
      <c r="L123" s="135"/>
    </row>
    <row r="124" spans="2:12" ht="15">
      <c r="B124" s="135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</row>
    <row r="125" spans="2:12" ht="18.75">
      <c r="B125" s="135"/>
      <c r="C125" s="135"/>
      <c r="D125" s="216">
        <f>J112*8</f>
        <v>35273.30334008683</v>
      </c>
      <c r="E125" s="135"/>
      <c r="F125" s="135"/>
      <c r="G125" s="135"/>
      <c r="H125" s="135"/>
      <c r="I125" s="135"/>
      <c r="J125" s="135"/>
      <c r="K125" s="135"/>
      <c r="L125" s="135"/>
    </row>
  </sheetData>
  <sheetProtection/>
  <mergeCells count="7">
    <mergeCell ref="H1:L2"/>
    <mergeCell ref="C117:K123"/>
    <mergeCell ref="I7:L7"/>
    <mergeCell ref="I9:L10"/>
    <mergeCell ref="C109:E110"/>
    <mergeCell ref="F109:I110"/>
    <mergeCell ref="J109:J1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2:B12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2" max="2" width="26.28125" style="0" customWidth="1"/>
  </cols>
  <sheetData>
    <row r="12" ht="15">
      <c r="B12" s="16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">
      <selection activeCell="H1" sqref="H1:K1"/>
    </sheetView>
  </sheetViews>
  <sheetFormatPr defaultColWidth="9.140625" defaultRowHeight="15"/>
  <cols>
    <col min="3" max="3" width="31.421875" style="0" customWidth="1"/>
    <col min="4" max="4" width="12.28125" style="0" customWidth="1"/>
    <col min="5" max="5" width="26.140625" style="0" customWidth="1"/>
    <col min="6" max="6" width="13.00390625" style="0" customWidth="1"/>
    <col min="7" max="7" width="10.8515625" style="0" customWidth="1"/>
    <col min="8" max="8" width="11.421875" style="0" customWidth="1"/>
    <col min="9" max="9" width="16.140625" style="0" customWidth="1"/>
    <col min="10" max="10" width="12.57421875" style="0" customWidth="1"/>
    <col min="11" max="11" width="11.57421875" style="0" customWidth="1"/>
  </cols>
  <sheetData>
    <row r="1" spans="8:11" ht="33" customHeight="1">
      <c r="H1" s="257" t="s">
        <v>223</v>
      </c>
      <c r="I1" s="257"/>
      <c r="J1" s="257"/>
      <c r="K1" s="257"/>
    </row>
    <row r="2" ht="18.75">
      <c r="C2" s="92" t="s">
        <v>93</v>
      </c>
    </row>
    <row r="3" spans="3:6" ht="18.75">
      <c r="C3" s="10" t="s">
        <v>149</v>
      </c>
      <c r="D3" s="9"/>
      <c r="E3" s="9"/>
      <c r="F3" s="9"/>
    </row>
    <row r="4" ht="20.25" customHeight="1">
      <c r="C4" s="92"/>
    </row>
    <row r="5" ht="15">
      <c r="C5" t="s">
        <v>151</v>
      </c>
    </row>
    <row r="6" spans="3:5" ht="21">
      <c r="C6" s="11" t="s">
        <v>5</v>
      </c>
      <c r="D6" s="11"/>
      <c r="E6" s="11" t="s">
        <v>6</v>
      </c>
    </row>
    <row r="7" spans="3:12" ht="75" customHeight="1">
      <c r="C7" s="2" t="s">
        <v>1</v>
      </c>
      <c r="D7" s="2" t="s">
        <v>2</v>
      </c>
      <c r="E7" s="2" t="s">
        <v>20</v>
      </c>
      <c r="F7" s="2" t="s">
        <v>2</v>
      </c>
      <c r="H7" s="236" t="s">
        <v>193</v>
      </c>
      <c r="I7" s="233"/>
      <c r="J7" s="233"/>
      <c r="K7" s="233"/>
      <c r="L7" s="233"/>
    </row>
    <row r="8" spans="3:6" ht="18.75">
      <c r="C8" s="3" t="s">
        <v>88</v>
      </c>
      <c r="D8" s="87">
        <v>2</v>
      </c>
      <c r="E8" s="3" t="s">
        <v>3</v>
      </c>
      <c r="F8" s="87">
        <v>1</v>
      </c>
    </row>
    <row r="9" spans="3:14" ht="19.5" customHeight="1">
      <c r="C9" s="3" t="s">
        <v>215</v>
      </c>
      <c r="D9" s="87">
        <v>31</v>
      </c>
      <c r="E9" s="3" t="s">
        <v>211</v>
      </c>
      <c r="F9" s="87">
        <v>1</v>
      </c>
      <c r="H9" s="237" t="s">
        <v>172</v>
      </c>
      <c r="I9" s="232"/>
      <c r="J9" s="232"/>
      <c r="K9" s="232"/>
      <c r="L9" s="232"/>
      <c r="M9" s="13"/>
      <c r="N9" s="13"/>
    </row>
    <row r="10" spans="3:12" ht="18.75">
      <c r="C10" s="5"/>
      <c r="D10" s="88"/>
      <c r="E10" s="5" t="s">
        <v>73</v>
      </c>
      <c r="F10" s="88">
        <v>1</v>
      </c>
      <c r="H10" s="232"/>
      <c r="I10" s="232"/>
      <c r="J10" s="232"/>
      <c r="K10" s="232"/>
      <c r="L10" s="232"/>
    </row>
    <row r="11" spans="3:12" ht="18.75">
      <c r="C11" s="5" t="s">
        <v>88</v>
      </c>
      <c r="D11" s="88">
        <v>2</v>
      </c>
      <c r="E11" s="5" t="s">
        <v>84</v>
      </c>
      <c r="F11" s="88">
        <v>1</v>
      </c>
      <c r="I11" s="66"/>
      <c r="J11" s="66"/>
      <c r="K11" s="66"/>
      <c r="L11" s="66"/>
    </row>
    <row r="12" spans="3:12" ht="18.75">
      <c r="C12" s="5" t="s">
        <v>214</v>
      </c>
      <c r="D12" s="88">
        <v>5</v>
      </c>
      <c r="E12" s="5" t="s">
        <v>85</v>
      </c>
      <c r="F12" s="88">
        <v>2</v>
      </c>
      <c r="I12" s="66"/>
      <c r="J12" s="66"/>
      <c r="K12" s="66"/>
      <c r="L12" s="66"/>
    </row>
    <row r="13" spans="3:12" ht="18.75">
      <c r="C13" s="5" t="s">
        <v>130</v>
      </c>
      <c r="D13" s="88">
        <v>1</v>
      </c>
      <c r="E13" s="5" t="s">
        <v>129</v>
      </c>
      <c r="F13" s="88">
        <v>0.5</v>
      </c>
      <c r="I13" s="66"/>
      <c r="J13" s="66"/>
      <c r="K13" s="66"/>
      <c r="L13" s="66"/>
    </row>
    <row r="14" spans="3:12" ht="18.75">
      <c r="C14" s="5" t="s">
        <v>205</v>
      </c>
      <c r="D14" s="88">
        <v>1</v>
      </c>
      <c r="E14" s="5" t="s">
        <v>132</v>
      </c>
      <c r="F14" s="88">
        <v>0.5</v>
      </c>
      <c r="I14" s="66"/>
      <c r="J14" s="66"/>
      <c r="K14" s="66"/>
      <c r="L14" s="66"/>
    </row>
    <row r="15" spans="3:12" ht="18.75">
      <c r="C15" s="5" t="s">
        <v>133</v>
      </c>
      <c r="D15" s="88">
        <v>1</v>
      </c>
      <c r="E15" s="5"/>
      <c r="F15" s="88"/>
      <c r="I15" s="66"/>
      <c r="J15" s="66"/>
      <c r="K15" s="66"/>
      <c r="L15" s="66"/>
    </row>
    <row r="16" spans="3:12" ht="18.75">
      <c r="C16" s="5" t="s">
        <v>131</v>
      </c>
      <c r="D16" s="88">
        <v>0.5</v>
      </c>
      <c r="E16" s="5"/>
      <c r="F16" s="88"/>
      <c r="I16" s="66"/>
      <c r="J16" s="66"/>
      <c r="K16" s="66"/>
      <c r="L16" s="66"/>
    </row>
    <row r="17" spans="3:12" ht="18.75">
      <c r="C17" s="5" t="s">
        <v>95</v>
      </c>
      <c r="D17" s="88">
        <v>0.5</v>
      </c>
      <c r="E17" s="5" t="s">
        <v>86</v>
      </c>
      <c r="F17" s="88">
        <v>3</v>
      </c>
      <c r="I17" s="66"/>
      <c r="J17" s="66"/>
      <c r="K17" s="66"/>
      <c r="L17" s="66"/>
    </row>
    <row r="18" spans="3:12" ht="18.75">
      <c r="C18" s="3" t="s">
        <v>152</v>
      </c>
      <c r="D18" s="87">
        <v>1</v>
      </c>
      <c r="E18" s="3" t="s">
        <v>87</v>
      </c>
      <c r="F18" s="87">
        <v>1</v>
      </c>
      <c r="I18" s="66"/>
      <c r="J18" s="66"/>
      <c r="K18" s="66"/>
      <c r="L18" s="66"/>
    </row>
    <row r="19" spans="3:7" ht="16.5" thickBot="1">
      <c r="C19" s="67" t="s">
        <v>4</v>
      </c>
      <c r="D19" s="89">
        <f>D18+D17+D12+D11+D9+D8+D13+D14+D16+D15</f>
        <v>45</v>
      </c>
      <c r="E19" s="68"/>
      <c r="F19" s="90">
        <f>F18+F17+F12+F11+F10+F9+F8+F13+F14</f>
        <v>11</v>
      </c>
      <c r="G19">
        <v>56</v>
      </c>
    </row>
    <row r="20" spans="3:6" ht="15">
      <c r="C20" s="1"/>
      <c r="D20" s="1"/>
      <c r="E20" s="1"/>
      <c r="F20" s="1"/>
    </row>
    <row r="21" spans="3:6" ht="15">
      <c r="C21" s="1"/>
      <c r="D21" s="1"/>
      <c r="E21" s="1"/>
      <c r="F21" s="1"/>
    </row>
    <row r="22" spans="3:6" ht="18.75">
      <c r="C22" s="12" t="s">
        <v>7</v>
      </c>
      <c r="D22" s="12"/>
      <c r="E22" s="12"/>
      <c r="F22" s="1"/>
    </row>
    <row r="23" spans="3:6" ht="15">
      <c r="C23" s="1"/>
      <c r="D23" s="1"/>
      <c r="E23" s="1"/>
      <c r="F23" s="1"/>
    </row>
    <row r="24" spans="3:10" ht="75">
      <c r="C24" s="14" t="s">
        <v>8</v>
      </c>
      <c r="D24" s="14" t="s">
        <v>9</v>
      </c>
      <c r="E24" s="14" t="s">
        <v>10</v>
      </c>
      <c r="F24" s="14" t="s">
        <v>11</v>
      </c>
      <c r="G24" s="14" t="s">
        <v>92</v>
      </c>
      <c r="H24" s="14" t="s">
        <v>12</v>
      </c>
      <c r="I24" s="14" t="s">
        <v>189</v>
      </c>
      <c r="J24" s="14" t="s">
        <v>14</v>
      </c>
    </row>
    <row r="25" spans="3:10" ht="30">
      <c r="C25" s="69">
        <v>1</v>
      </c>
      <c r="D25" s="69">
        <v>2</v>
      </c>
      <c r="E25" s="69">
        <v>3</v>
      </c>
      <c r="F25" s="69" t="s">
        <v>72</v>
      </c>
      <c r="G25" s="69">
        <v>5</v>
      </c>
      <c r="H25" s="69" t="s">
        <v>15</v>
      </c>
      <c r="I25" s="69" t="s">
        <v>16</v>
      </c>
      <c r="J25" s="69" t="s">
        <v>17</v>
      </c>
    </row>
    <row r="26" spans="3:10" ht="18.75">
      <c r="C26" s="3" t="s">
        <v>88</v>
      </c>
      <c r="D26" s="70">
        <v>25291</v>
      </c>
      <c r="E26" s="70">
        <v>1</v>
      </c>
      <c r="F26" s="71">
        <f>SUM(E26*1970)</f>
        <v>1970</v>
      </c>
      <c r="G26" s="15">
        <v>127</v>
      </c>
      <c r="H26" s="84">
        <f>SUM(F26/G26)</f>
        <v>15.511811023622048</v>
      </c>
      <c r="I26" s="18">
        <f>D26*12*1.302/1970</f>
        <v>200.58202233502539</v>
      </c>
      <c r="J26" s="18">
        <f>SUM(H26*I26)</f>
        <v>3111.3904251968506</v>
      </c>
    </row>
    <row r="27" spans="3:10" ht="18.75">
      <c r="C27" s="3" t="s">
        <v>215</v>
      </c>
      <c r="D27" s="71">
        <v>36900.26</v>
      </c>
      <c r="E27" s="71">
        <v>15</v>
      </c>
      <c r="F27" s="71">
        <f>SUM(E27*1970)</f>
        <v>29550</v>
      </c>
      <c r="G27" s="15">
        <v>127</v>
      </c>
      <c r="H27" s="84">
        <f>SUM(F27/G27)</f>
        <v>232.6771653543307</v>
      </c>
      <c r="I27" s="18">
        <f>D27*12*1.302/1970</f>
        <v>292.65465088324873</v>
      </c>
      <c r="J27" s="18">
        <f>SUM(H27*I27)</f>
        <v>68094.0545952756</v>
      </c>
    </row>
    <row r="28" spans="3:10" ht="0.75" customHeight="1">
      <c r="C28" s="91"/>
      <c r="D28" s="71"/>
      <c r="E28" s="71"/>
      <c r="F28" s="71">
        <f>SUM(E28*1974)</f>
        <v>0</v>
      </c>
      <c r="G28" s="15">
        <v>240</v>
      </c>
      <c r="H28" s="84">
        <f>SUM(F28/G28)</f>
        <v>0</v>
      </c>
      <c r="I28" s="18">
        <f>D28*12*1.302/1974</f>
        <v>0</v>
      </c>
      <c r="J28" s="18">
        <f>SUM(H28*I28)</f>
        <v>0</v>
      </c>
    </row>
    <row r="29" spans="3:10" ht="15" hidden="1">
      <c r="C29" s="15"/>
      <c r="D29" s="71"/>
      <c r="E29" s="71"/>
      <c r="F29" s="71">
        <f>SUM(E29*1974)</f>
        <v>0</v>
      </c>
      <c r="G29" s="15">
        <v>240</v>
      </c>
      <c r="H29" s="84">
        <f>SUM(F29/G29)</f>
        <v>0</v>
      </c>
      <c r="I29" s="18">
        <f>D29*12*1.302/1974</f>
        <v>0</v>
      </c>
      <c r="J29" s="18">
        <f>SUM(H29*I29)</f>
        <v>0</v>
      </c>
    </row>
    <row r="30" spans="3:10" ht="18.75" customHeight="1" hidden="1">
      <c r="C30" s="15"/>
      <c r="D30" s="71"/>
      <c r="E30" s="71"/>
      <c r="F30" s="71"/>
      <c r="G30" s="15"/>
      <c r="H30" s="84"/>
      <c r="I30" s="18"/>
      <c r="J30" s="18"/>
    </row>
    <row r="31" spans="3:10" ht="15">
      <c r="C31" s="16" t="s">
        <v>18</v>
      </c>
      <c r="D31" s="71">
        <f>D27+D26</f>
        <v>62191.26</v>
      </c>
      <c r="E31" s="71">
        <f>SUM(E26:E30)</f>
        <v>16</v>
      </c>
      <c r="F31" s="71"/>
      <c r="G31" s="71"/>
      <c r="H31" s="132">
        <f>SUM(H26:H30)</f>
        <v>248.18897637795274</v>
      </c>
      <c r="I31" s="133"/>
      <c r="J31" s="168">
        <f>SUM(J26:J30)</f>
        <v>71205.44502047244</v>
      </c>
    </row>
    <row r="32" spans="3:8" ht="15">
      <c r="C32" s="1"/>
      <c r="D32" s="1"/>
      <c r="E32" s="1"/>
      <c r="F32" s="1"/>
      <c r="H32" s="72"/>
    </row>
    <row r="33" spans="3:6" ht="9.75" customHeight="1">
      <c r="C33" s="1"/>
      <c r="D33" s="1"/>
      <c r="E33" s="1"/>
      <c r="F33" s="1"/>
    </row>
    <row r="34" spans="3:6" ht="15" hidden="1">
      <c r="C34" s="1"/>
      <c r="D34" s="1"/>
      <c r="E34" s="1"/>
      <c r="F34" s="1"/>
    </row>
    <row r="35" spans="3:6" ht="15" hidden="1">
      <c r="C35" s="1"/>
      <c r="D35" s="1"/>
      <c r="E35" s="1"/>
      <c r="F35" s="1"/>
    </row>
    <row r="36" spans="3:6" ht="15" hidden="1">
      <c r="C36" s="1"/>
      <c r="D36" s="1"/>
      <c r="E36" s="1"/>
      <c r="F36" s="1"/>
    </row>
    <row r="37" spans="3:6" ht="15" hidden="1">
      <c r="C37" s="1"/>
      <c r="D37" s="1"/>
      <c r="E37" s="1"/>
      <c r="F37" s="1"/>
    </row>
    <row r="38" spans="3:6" ht="15" hidden="1">
      <c r="C38" s="1"/>
      <c r="D38" s="1"/>
      <c r="E38" s="1"/>
      <c r="F38" s="1"/>
    </row>
    <row r="39" spans="3:6" ht="15" hidden="1">
      <c r="C39" s="1"/>
      <c r="D39" s="1"/>
      <c r="E39" s="1"/>
      <c r="F39" s="1"/>
    </row>
    <row r="40" spans="3:6" ht="15" hidden="1">
      <c r="C40" s="1"/>
      <c r="D40" s="1"/>
      <c r="E40" s="1"/>
      <c r="F40" s="1"/>
    </row>
    <row r="41" spans="3:6" ht="15" hidden="1">
      <c r="C41" s="1"/>
      <c r="D41" s="1"/>
      <c r="E41" s="1"/>
      <c r="F41" s="1"/>
    </row>
    <row r="42" spans="3:6" ht="15" hidden="1">
      <c r="C42" s="1"/>
      <c r="D42" s="1"/>
      <c r="E42" s="1"/>
      <c r="F42" s="1"/>
    </row>
    <row r="43" spans="3:6" ht="15" hidden="1">
      <c r="C43" s="1"/>
      <c r="D43" s="1"/>
      <c r="E43" s="1"/>
      <c r="F43" s="1"/>
    </row>
    <row r="44" spans="3:6" ht="15" hidden="1">
      <c r="C44" s="1"/>
      <c r="D44" s="1"/>
      <c r="E44" s="1"/>
      <c r="F44" s="1"/>
    </row>
    <row r="45" spans="3:6" ht="15" hidden="1">
      <c r="C45" s="1"/>
      <c r="D45" s="1"/>
      <c r="E45" s="1"/>
      <c r="F45" s="1"/>
    </row>
    <row r="46" spans="3:6" ht="15">
      <c r="C46" s="1"/>
      <c r="D46" s="1"/>
      <c r="E46" s="1"/>
      <c r="F46" s="1"/>
    </row>
    <row r="47" spans="3:6" ht="18.75">
      <c r="C47" s="12" t="s">
        <v>19</v>
      </c>
      <c r="D47" s="1"/>
      <c r="E47" s="1"/>
      <c r="F47" s="1"/>
    </row>
    <row r="48" spans="3:6" ht="18.75">
      <c r="C48" s="12"/>
      <c r="D48" s="1"/>
      <c r="E48" s="1"/>
      <c r="F48" s="1"/>
    </row>
    <row r="49" spans="3:10" ht="43.5" customHeight="1">
      <c r="C49" s="73" t="s">
        <v>34</v>
      </c>
      <c r="D49" s="238"/>
      <c r="E49" s="238"/>
      <c r="F49" s="238"/>
      <c r="G49" s="238"/>
      <c r="H49" s="238"/>
      <c r="I49" s="238"/>
      <c r="J49" s="238"/>
    </row>
    <row r="50" spans="3:6" ht="15">
      <c r="C50" s="1"/>
      <c r="D50" s="1"/>
      <c r="E50" s="1"/>
      <c r="F50" s="1"/>
    </row>
    <row r="51" spans="3:10" ht="75">
      <c r="C51" s="14" t="s">
        <v>8</v>
      </c>
      <c r="D51" s="14" t="s">
        <v>9</v>
      </c>
      <c r="E51" s="14" t="s">
        <v>10</v>
      </c>
      <c r="F51" s="14" t="s">
        <v>11</v>
      </c>
      <c r="G51" s="14" t="s">
        <v>92</v>
      </c>
      <c r="H51" s="14" t="s">
        <v>12</v>
      </c>
      <c r="I51" s="14" t="s">
        <v>13</v>
      </c>
      <c r="J51" s="14" t="s">
        <v>14</v>
      </c>
    </row>
    <row r="52" spans="3:10" ht="15">
      <c r="C52" s="14">
        <v>1</v>
      </c>
      <c r="D52" s="14">
        <v>2</v>
      </c>
      <c r="E52" s="14">
        <v>3</v>
      </c>
      <c r="F52" s="14">
        <v>4</v>
      </c>
      <c r="G52" s="14">
        <v>5</v>
      </c>
      <c r="H52" s="14" t="s">
        <v>15</v>
      </c>
      <c r="I52" s="14" t="s">
        <v>67</v>
      </c>
      <c r="J52" s="14" t="s">
        <v>17</v>
      </c>
    </row>
    <row r="53" spans="3:10" ht="18.75">
      <c r="C53" s="3" t="s">
        <v>3</v>
      </c>
      <c r="D53" s="71">
        <v>16887</v>
      </c>
      <c r="E53" s="18">
        <v>0</v>
      </c>
      <c r="F53" s="15">
        <f aca="true" t="shared" si="0" ref="F53:F59">SUM(E53*1970)</f>
        <v>0</v>
      </c>
      <c r="G53" s="15">
        <v>127</v>
      </c>
      <c r="H53" s="84">
        <f aca="true" t="shared" si="1" ref="H53:H59">SUM(F53/G53)</f>
        <v>0</v>
      </c>
      <c r="I53" s="18">
        <f aca="true" t="shared" si="2" ref="I53:I59">D53*E53*12*1.302/1970</f>
        <v>0</v>
      </c>
      <c r="J53" s="18">
        <f aca="true" t="shared" si="3" ref="J53:J59">SUM(H53*I53)</f>
        <v>0</v>
      </c>
    </row>
    <row r="54" spans="3:10" ht="18.75">
      <c r="C54" s="3" t="s">
        <v>211</v>
      </c>
      <c r="D54" s="71">
        <v>14144.08</v>
      </c>
      <c r="E54" s="18">
        <v>0</v>
      </c>
      <c r="F54" s="15">
        <f t="shared" si="0"/>
        <v>0</v>
      </c>
      <c r="G54" s="15">
        <v>127</v>
      </c>
      <c r="H54" s="84">
        <f t="shared" si="1"/>
        <v>0</v>
      </c>
      <c r="I54" s="18">
        <f t="shared" si="2"/>
        <v>0</v>
      </c>
      <c r="J54" s="18">
        <f t="shared" si="3"/>
        <v>0</v>
      </c>
    </row>
    <row r="55" spans="3:10" ht="18.75">
      <c r="C55" s="5" t="s">
        <v>73</v>
      </c>
      <c r="D55" s="71">
        <v>9794</v>
      </c>
      <c r="E55" s="18">
        <v>0</v>
      </c>
      <c r="F55" s="15">
        <f t="shared" si="0"/>
        <v>0</v>
      </c>
      <c r="G55" s="15">
        <v>127</v>
      </c>
      <c r="H55" s="84">
        <f t="shared" si="1"/>
        <v>0</v>
      </c>
      <c r="I55" s="18">
        <f t="shared" si="2"/>
        <v>0</v>
      </c>
      <c r="J55" s="18">
        <f t="shared" si="3"/>
        <v>0</v>
      </c>
    </row>
    <row r="56" spans="3:10" ht="18.75">
      <c r="C56" s="5" t="s">
        <v>84</v>
      </c>
      <c r="D56" s="71">
        <v>10103</v>
      </c>
      <c r="E56" s="18">
        <v>0</v>
      </c>
      <c r="F56" s="15">
        <f t="shared" si="0"/>
        <v>0</v>
      </c>
      <c r="G56" s="15">
        <v>127</v>
      </c>
      <c r="H56" s="84">
        <f t="shared" si="1"/>
        <v>0</v>
      </c>
      <c r="I56" s="18">
        <f t="shared" si="2"/>
        <v>0</v>
      </c>
      <c r="J56" s="18">
        <f t="shared" si="3"/>
        <v>0</v>
      </c>
    </row>
    <row r="57" spans="3:10" ht="18.75">
      <c r="C57" s="5" t="s">
        <v>217</v>
      </c>
      <c r="D57" s="133">
        <v>9024</v>
      </c>
      <c r="E57" s="18">
        <v>0.5</v>
      </c>
      <c r="F57" s="15">
        <f t="shared" si="0"/>
        <v>985</v>
      </c>
      <c r="G57" s="15">
        <v>127</v>
      </c>
      <c r="H57" s="84">
        <f t="shared" si="1"/>
        <v>7.755905511811024</v>
      </c>
      <c r="I57" s="18">
        <f t="shared" si="2"/>
        <v>35.7845116751269</v>
      </c>
      <c r="J57" s="18">
        <f t="shared" si="3"/>
        <v>277.54129133858265</v>
      </c>
    </row>
    <row r="58" spans="3:10" ht="18.75">
      <c r="C58" s="5" t="s">
        <v>85</v>
      </c>
      <c r="D58" s="71">
        <v>8650</v>
      </c>
      <c r="E58" s="18">
        <v>0</v>
      </c>
      <c r="F58" s="15">
        <f t="shared" si="0"/>
        <v>0</v>
      </c>
      <c r="G58" s="15">
        <v>127</v>
      </c>
      <c r="H58" s="84">
        <f t="shared" si="1"/>
        <v>0</v>
      </c>
      <c r="I58" s="18">
        <f t="shared" si="2"/>
        <v>0</v>
      </c>
      <c r="J58" s="18">
        <f t="shared" si="3"/>
        <v>0</v>
      </c>
    </row>
    <row r="59" spans="3:10" ht="18.75">
      <c r="C59" s="3" t="s">
        <v>140</v>
      </c>
      <c r="D59" s="71">
        <v>9024</v>
      </c>
      <c r="E59" s="18">
        <v>0</v>
      </c>
      <c r="F59" s="15">
        <f t="shared" si="0"/>
        <v>0</v>
      </c>
      <c r="G59" s="15">
        <v>127</v>
      </c>
      <c r="H59" s="84">
        <f t="shared" si="1"/>
        <v>0</v>
      </c>
      <c r="I59" s="18">
        <f t="shared" si="2"/>
        <v>0</v>
      </c>
      <c r="J59" s="18">
        <f t="shared" si="3"/>
        <v>0</v>
      </c>
    </row>
    <row r="60" spans="3:10" ht="15">
      <c r="C60" s="16" t="s">
        <v>18</v>
      </c>
      <c r="D60" s="71">
        <f>SUM(D53:D55)</f>
        <v>40825.08</v>
      </c>
      <c r="E60" s="18">
        <f>SUM(E53:E59)</f>
        <v>0.5</v>
      </c>
      <c r="F60" s="18"/>
      <c r="G60" s="18"/>
      <c r="H60" s="20">
        <f>SUM(H53:H59)</f>
        <v>7.755905511811024</v>
      </c>
      <c r="I60" s="18">
        <f>SUM(I53:I59)</f>
        <v>35.7845116751269</v>
      </c>
      <c r="J60" s="167">
        <f>SUM(J53:J59)</f>
        <v>277.54129133858265</v>
      </c>
    </row>
    <row r="66" spans="3:6" ht="15">
      <c r="C66" s="61" t="s">
        <v>21</v>
      </c>
      <c r="D66" s="1"/>
      <c r="E66" s="1"/>
      <c r="F66" s="1"/>
    </row>
    <row r="67" ht="15.75" thickBot="1"/>
    <row r="68" spans="3:10" ht="75.75" thickBot="1">
      <c r="C68" s="95" t="s">
        <v>22</v>
      </c>
      <c r="D68" s="96" t="s">
        <v>23</v>
      </c>
      <c r="E68" s="96" t="s">
        <v>24</v>
      </c>
      <c r="F68" s="96" t="s">
        <v>109</v>
      </c>
      <c r="G68" s="96" t="s">
        <v>108</v>
      </c>
      <c r="H68" s="96" t="s">
        <v>27</v>
      </c>
      <c r="I68" s="96" t="s">
        <v>28</v>
      </c>
      <c r="J68" s="97" t="s">
        <v>14</v>
      </c>
    </row>
    <row r="69" spans="3:10" ht="15">
      <c r="C69" s="98">
        <v>1</v>
      </c>
      <c r="D69" s="98">
        <v>2</v>
      </c>
      <c r="E69" s="98">
        <v>3</v>
      </c>
      <c r="F69" s="98">
        <v>4</v>
      </c>
      <c r="G69" s="98" t="s">
        <v>29</v>
      </c>
      <c r="H69" s="98">
        <v>6</v>
      </c>
      <c r="I69" s="98">
        <v>7</v>
      </c>
      <c r="J69" s="98" t="s">
        <v>30</v>
      </c>
    </row>
    <row r="70" spans="3:10" ht="15">
      <c r="C70" s="99"/>
      <c r="D70" s="99"/>
      <c r="E70" s="99"/>
      <c r="F70" s="99"/>
      <c r="G70" s="99"/>
      <c r="H70" s="99"/>
      <c r="I70" s="99"/>
      <c r="J70" s="100"/>
    </row>
    <row r="71" spans="3:10" ht="15">
      <c r="C71" s="99"/>
      <c r="D71" s="99"/>
      <c r="E71" s="99"/>
      <c r="F71" s="99"/>
      <c r="G71" s="99"/>
      <c r="H71" s="99"/>
      <c r="I71" s="99"/>
      <c r="J71" s="100"/>
    </row>
    <row r="72" spans="3:10" ht="15">
      <c r="C72" s="99"/>
      <c r="D72" s="99"/>
      <c r="E72" s="99"/>
      <c r="F72" s="99"/>
      <c r="G72" s="99"/>
      <c r="H72" s="99"/>
      <c r="I72" s="99"/>
      <c r="J72" s="100"/>
    </row>
    <row r="73" spans="3:10" ht="15">
      <c r="C73" s="99"/>
      <c r="D73" s="99"/>
      <c r="E73" s="99"/>
      <c r="F73" s="99"/>
      <c r="G73" s="99"/>
      <c r="H73" s="99"/>
      <c r="I73" s="99"/>
      <c r="J73" s="100"/>
    </row>
    <row r="74" spans="3:10" ht="15.75" thickBot="1">
      <c r="C74" s="101"/>
      <c r="D74" s="101"/>
      <c r="E74" s="101"/>
      <c r="F74" s="99"/>
      <c r="G74" s="101"/>
      <c r="H74" s="101"/>
      <c r="I74" s="101"/>
      <c r="J74" s="102"/>
    </row>
    <row r="75" spans="3:10" ht="15.75" thickBot="1">
      <c r="C75" s="103" t="s">
        <v>18</v>
      </c>
      <c r="D75" s="104"/>
      <c r="E75" s="104"/>
      <c r="F75" s="104"/>
      <c r="G75" s="105"/>
      <c r="H75" s="104"/>
      <c r="I75" s="104"/>
      <c r="J75" s="166">
        <f>SUM(J69:J74)</f>
        <v>0</v>
      </c>
    </row>
    <row r="76" spans="3:10" ht="15">
      <c r="C76" s="21"/>
      <c r="D76" s="21"/>
      <c r="E76" s="21"/>
      <c r="F76" s="21"/>
      <c r="G76" s="21"/>
      <c r="H76" s="21"/>
      <c r="I76" s="21"/>
      <c r="J76" s="21"/>
    </row>
    <row r="77" spans="3:10" ht="15">
      <c r="C77" s="22" t="s">
        <v>40</v>
      </c>
      <c r="D77" s="21"/>
      <c r="E77" s="21"/>
      <c r="F77" s="21"/>
      <c r="G77" s="21"/>
      <c r="H77" s="21"/>
      <c r="I77" s="21"/>
      <c r="J77" s="21"/>
    </row>
    <row r="78" spans="1:13" ht="15">
      <c r="A78" s="239" t="s">
        <v>196</v>
      </c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</row>
    <row r="79" spans="2:10" ht="15.75" thickBot="1">
      <c r="B79" s="9"/>
      <c r="C79" s="22"/>
      <c r="D79" s="22"/>
      <c r="E79" s="21"/>
      <c r="F79" s="22"/>
      <c r="G79" s="21"/>
      <c r="H79" s="21"/>
      <c r="I79" s="21"/>
      <c r="J79" s="21"/>
    </row>
    <row r="80" spans="3:10" ht="75.75" thickBot="1">
      <c r="C80" s="29" t="s">
        <v>31</v>
      </c>
      <c r="D80" s="30" t="s">
        <v>32</v>
      </c>
      <c r="E80" s="30" t="s">
        <v>33</v>
      </c>
      <c r="F80" s="46" t="s">
        <v>213</v>
      </c>
      <c r="G80" s="30" t="s">
        <v>90</v>
      </c>
      <c r="H80" s="30" t="s">
        <v>35</v>
      </c>
      <c r="I80" s="30" t="s">
        <v>36</v>
      </c>
      <c r="J80" s="31" t="s">
        <v>14</v>
      </c>
    </row>
    <row r="81" spans="3:10" ht="31.5" thickBot="1">
      <c r="C81" s="117">
        <v>1</v>
      </c>
      <c r="D81" s="117">
        <v>2</v>
      </c>
      <c r="E81" s="117">
        <v>3</v>
      </c>
      <c r="F81" s="117">
        <v>4</v>
      </c>
      <c r="G81" s="117">
        <v>5</v>
      </c>
      <c r="H81" s="118" t="s">
        <v>126</v>
      </c>
      <c r="I81" s="117">
        <v>7</v>
      </c>
      <c r="J81" s="117" t="s">
        <v>125</v>
      </c>
    </row>
    <row r="82" spans="3:10" ht="18.75">
      <c r="C82" s="23" t="s">
        <v>39</v>
      </c>
      <c r="D82" s="115" t="s">
        <v>124</v>
      </c>
      <c r="E82" s="116"/>
      <c r="F82" s="161"/>
      <c r="G82" s="162"/>
      <c r="H82" s="162"/>
      <c r="I82" s="162"/>
      <c r="J82" s="163"/>
    </row>
    <row r="83" spans="3:10" ht="15.75" customHeight="1" thickBot="1">
      <c r="C83" s="23"/>
      <c r="D83" s="23"/>
      <c r="E83" s="23"/>
      <c r="F83" s="123"/>
      <c r="G83" s="123"/>
      <c r="H83" s="144"/>
      <c r="I83" s="125"/>
      <c r="J83" s="145">
        <f>SUM(H83*I83)</f>
        <v>0</v>
      </c>
    </row>
    <row r="84" spans="3:10" ht="15.75" hidden="1" thickBot="1">
      <c r="C84" s="23"/>
      <c r="D84" s="23"/>
      <c r="E84" s="23"/>
      <c r="F84" s="123"/>
      <c r="G84" s="123"/>
      <c r="H84" s="144" t="e">
        <f>SUM(E84/F84)</f>
        <v>#DIV/0!</v>
      </c>
      <c r="I84" s="125"/>
      <c r="J84" s="145" t="e">
        <f>SUM(H84*I84)</f>
        <v>#DIV/0!</v>
      </c>
    </row>
    <row r="85" spans="3:10" ht="15.75" thickBot="1">
      <c r="C85" s="23"/>
      <c r="D85" s="23"/>
      <c r="E85" s="23"/>
      <c r="F85" s="125"/>
      <c r="G85" s="125"/>
      <c r="H85" s="125"/>
      <c r="I85" s="146"/>
      <c r="J85" s="165">
        <f>J82</f>
        <v>0</v>
      </c>
    </row>
    <row r="86" spans="4:10" ht="15">
      <c r="D86" s="21"/>
      <c r="F86" s="148"/>
      <c r="G86" s="148"/>
      <c r="H86" s="148"/>
      <c r="I86" s="135"/>
      <c r="J86" s="148"/>
    </row>
    <row r="87" spans="6:10" ht="15">
      <c r="F87" s="148"/>
      <c r="G87" s="135"/>
      <c r="H87" s="148"/>
      <c r="I87" s="135"/>
      <c r="J87" s="135"/>
    </row>
    <row r="88" spans="6:10" ht="15">
      <c r="F88" s="148"/>
      <c r="G88" s="135"/>
      <c r="H88" s="135"/>
      <c r="I88" s="135"/>
      <c r="J88" s="135"/>
    </row>
    <row r="89" spans="3:10" ht="15">
      <c r="C89" s="61" t="s">
        <v>42</v>
      </c>
      <c r="D89" s="1"/>
      <c r="E89" s="1"/>
      <c r="F89" s="149"/>
      <c r="G89" s="135"/>
      <c r="H89" s="135"/>
      <c r="I89" s="135"/>
      <c r="J89" s="135"/>
    </row>
    <row r="90" spans="6:10" ht="15.75" thickBot="1">
      <c r="F90" s="135"/>
      <c r="G90" s="135"/>
      <c r="H90" s="135"/>
      <c r="I90" s="135"/>
      <c r="J90" s="135"/>
    </row>
    <row r="91" spans="3:10" ht="75.75" thickBot="1">
      <c r="C91" s="45" t="s">
        <v>43</v>
      </c>
      <c r="D91" s="46" t="s">
        <v>44</v>
      </c>
      <c r="E91" s="46" t="s">
        <v>33</v>
      </c>
      <c r="F91" s="150" t="s">
        <v>213</v>
      </c>
      <c r="G91" s="150" t="s">
        <v>91</v>
      </c>
      <c r="H91" s="150" t="s">
        <v>45</v>
      </c>
      <c r="I91" s="150" t="s">
        <v>46</v>
      </c>
      <c r="J91" s="151" t="s">
        <v>14</v>
      </c>
    </row>
    <row r="92" spans="3:10" ht="15">
      <c r="C92" s="44">
        <v>1</v>
      </c>
      <c r="D92" s="44">
        <v>2</v>
      </c>
      <c r="E92" s="44">
        <v>3</v>
      </c>
      <c r="F92" s="152">
        <v>4</v>
      </c>
      <c r="G92" s="152">
        <v>5</v>
      </c>
      <c r="H92" s="152" t="s">
        <v>37</v>
      </c>
      <c r="I92" s="152">
        <v>7</v>
      </c>
      <c r="J92" s="152" t="s">
        <v>38</v>
      </c>
    </row>
    <row r="93" spans="3:10" ht="15" hidden="1">
      <c r="C93" s="42"/>
      <c r="D93" s="42"/>
      <c r="E93" s="42"/>
      <c r="F93" s="124"/>
      <c r="G93" s="124"/>
      <c r="H93" s="153"/>
      <c r="I93" s="153"/>
      <c r="J93" s="154"/>
    </row>
    <row r="94" spans="3:10" ht="15">
      <c r="C94" s="42" t="s">
        <v>69</v>
      </c>
      <c r="D94" s="42" t="s">
        <v>77</v>
      </c>
      <c r="E94" s="42">
        <v>15</v>
      </c>
      <c r="F94" s="124">
        <v>126.46</v>
      </c>
      <c r="G94" s="124">
        <v>0.623</v>
      </c>
      <c r="H94" s="153">
        <f>SUM(E94/F94)</f>
        <v>0.11861458168590859</v>
      </c>
      <c r="I94" s="153">
        <v>1868.15</v>
      </c>
      <c r="J94" s="154">
        <f>SUM(H94*I94)</f>
        <v>221.58983077653014</v>
      </c>
    </row>
    <row r="95" spans="3:10" ht="15">
      <c r="C95" s="42"/>
      <c r="D95" s="42"/>
      <c r="E95" s="42"/>
      <c r="F95" s="124"/>
      <c r="G95" s="124"/>
      <c r="H95" s="153"/>
      <c r="I95" s="153"/>
      <c r="J95" s="154">
        <f>SUM(H95*I95)</f>
        <v>0</v>
      </c>
    </row>
    <row r="96" spans="3:10" ht="15.75" thickBot="1">
      <c r="C96" s="42"/>
      <c r="D96" s="42"/>
      <c r="E96" s="42"/>
      <c r="F96" s="124"/>
      <c r="G96" s="124"/>
      <c r="H96" s="153"/>
      <c r="I96" s="153"/>
      <c r="J96" s="155">
        <f>SUM(H96*I96)</f>
        <v>0</v>
      </c>
    </row>
    <row r="97" spans="3:10" ht="15.75" thickBot="1">
      <c r="C97" s="39"/>
      <c r="D97" s="40"/>
      <c r="E97" s="40"/>
      <c r="F97" s="156"/>
      <c r="G97" s="156"/>
      <c r="H97" s="157"/>
      <c r="I97" s="157"/>
      <c r="J97" s="164">
        <f>SUM(J93:J96)</f>
        <v>221.58983077653014</v>
      </c>
    </row>
    <row r="98" spans="6:7" ht="15">
      <c r="F98" s="38"/>
      <c r="G98" s="38"/>
    </row>
    <row r="99" spans="6:7" ht="15">
      <c r="F99" s="38"/>
      <c r="G99" s="38"/>
    </row>
    <row r="102" spans="3:6" ht="15.75" thickBot="1">
      <c r="C102" s="61" t="s">
        <v>58</v>
      </c>
      <c r="F102" t="s">
        <v>78</v>
      </c>
    </row>
    <row r="103" spans="3:10" ht="105">
      <c r="C103" s="52" t="s">
        <v>48</v>
      </c>
      <c r="D103" s="53" t="s">
        <v>203</v>
      </c>
      <c r="E103" s="53" t="s">
        <v>33</v>
      </c>
      <c r="F103" s="53" t="s">
        <v>98</v>
      </c>
      <c r="G103" s="53" t="s">
        <v>99</v>
      </c>
      <c r="H103" s="53" t="s">
        <v>45</v>
      </c>
      <c r="I103" s="53" t="s">
        <v>46</v>
      </c>
      <c r="J103" s="54" t="s">
        <v>14</v>
      </c>
    </row>
    <row r="104" spans="3:10" ht="15">
      <c r="C104" s="55">
        <v>1</v>
      </c>
      <c r="D104" s="23">
        <v>2</v>
      </c>
      <c r="E104" s="23">
        <v>3</v>
      </c>
      <c r="F104" s="23">
        <v>4</v>
      </c>
      <c r="G104" s="23">
        <v>5</v>
      </c>
      <c r="H104" s="23" t="s">
        <v>37</v>
      </c>
      <c r="I104" s="23">
        <v>7</v>
      </c>
      <c r="J104" s="56" t="s">
        <v>38</v>
      </c>
    </row>
    <row r="105" spans="3:10" ht="15">
      <c r="C105" s="55" t="s">
        <v>101</v>
      </c>
      <c r="D105" s="23" t="s">
        <v>55</v>
      </c>
      <c r="E105" s="23">
        <v>15</v>
      </c>
      <c r="F105" s="50">
        <v>126.46</v>
      </c>
      <c r="G105" s="24">
        <v>0.623</v>
      </c>
      <c r="H105" s="35">
        <f>SUM(E105/F105)</f>
        <v>0.11861458168590859</v>
      </c>
      <c r="I105" s="23">
        <v>475</v>
      </c>
      <c r="J105" s="57">
        <f>SUM(H105*I105)*12</f>
        <v>676.103115609679</v>
      </c>
    </row>
    <row r="106" spans="3:10" ht="15">
      <c r="C106" s="55" t="s">
        <v>102</v>
      </c>
      <c r="D106" s="23" t="s">
        <v>55</v>
      </c>
      <c r="E106" s="23">
        <v>1</v>
      </c>
      <c r="F106" s="50">
        <v>126.46</v>
      </c>
      <c r="G106" s="24">
        <v>0.623</v>
      </c>
      <c r="H106" s="35">
        <f>SUM(E106/F106)</f>
        <v>0.007907638779060573</v>
      </c>
      <c r="I106" s="125">
        <v>42.5</v>
      </c>
      <c r="J106" s="57">
        <f>SUM(H106*I106)</f>
        <v>0.33607464811007437</v>
      </c>
    </row>
    <row r="107" spans="3:10" ht="15">
      <c r="C107" s="55" t="s">
        <v>123</v>
      </c>
      <c r="D107" s="23" t="s">
        <v>55</v>
      </c>
      <c r="E107" s="23">
        <v>0</v>
      </c>
      <c r="F107" s="50">
        <v>126.46</v>
      </c>
      <c r="G107" s="24">
        <v>0.623</v>
      </c>
      <c r="H107" s="35">
        <f>SUM(E107/F107)</f>
        <v>0</v>
      </c>
      <c r="I107" s="23">
        <v>1000</v>
      </c>
      <c r="J107" s="57">
        <f>SUM(H107*I107)</f>
        <v>0</v>
      </c>
    </row>
    <row r="108" spans="3:10" ht="15">
      <c r="C108" s="55" t="s">
        <v>104</v>
      </c>
      <c r="D108" s="23" t="s">
        <v>55</v>
      </c>
      <c r="E108" s="23">
        <v>1</v>
      </c>
      <c r="F108" s="50">
        <v>126.46</v>
      </c>
      <c r="G108" s="24">
        <v>0.623</v>
      </c>
      <c r="H108" s="35">
        <f>SUM(E108/F108)</f>
        <v>0.007907638779060573</v>
      </c>
      <c r="I108" s="23">
        <v>1000</v>
      </c>
      <c r="J108" s="57">
        <f>SUM(H108*I108)</f>
        <v>7.907638779060573</v>
      </c>
    </row>
    <row r="109" spans="3:10" ht="15">
      <c r="C109" s="55" t="s">
        <v>103</v>
      </c>
      <c r="D109" s="23" t="s">
        <v>55</v>
      </c>
      <c r="E109" s="23">
        <v>15</v>
      </c>
      <c r="F109" s="50">
        <v>126.46</v>
      </c>
      <c r="G109" s="24">
        <v>0.623</v>
      </c>
      <c r="H109" s="35">
        <f>SUM(E109/F109)</f>
        <v>0.11861458168590859</v>
      </c>
      <c r="I109" s="125">
        <v>4335.14</v>
      </c>
      <c r="J109" s="57">
        <f>SUM(H109*I109)</f>
        <v>514.2108176498498</v>
      </c>
    </row>
    <row r="110" spans="3:10" ht="15.75" thickBot="1">
      <c r="C110" s="58"/>
      <c r="D110" s="59"/>
      <c r="E110" s="59"/>
      <c r="F110" s="59"/>
      <c r="G110" s="59"/>
      <c r="H110" s="59"/>
      <c r="I110" s="59"/>
      <c r="J110" s="75">
        <f>SUM(J105:J109)</f>
        <v>1198.5576466866994</v>
      </c>
    </row>
    <row r="111" spans="3:10" ht="15">
      <c r="C111" s="51"/>
      <c r="D111" s="51"/>
      <c r="E111" s="51"/>
      <c r="F111" s="51"/>
      <c r="G111" s="51"/>
      <c r="H111" s="51"/>
      <c r="I111" s="51"/>
      <c r="J111" s="51"/>
    </row>
    <row r="112" spans="3:10" ht="15.75" thickBot="1">
      <c r="C112" s="63" t="s">
        <v>96</v>
      </c>
      <c r="D112" s="51"/>
      <c r="E112" s="51"/>
      <c r="F112" s="51"/>
      <c r="G112" s="51"/>
      <c r="H112" s="51"/>
      <c r="I112" s="51"/>
      <c r="J112" s="51"/>
    </row>
    <row r="113" spans="3:10" ht="105">
      <c r="C113" s="52" t="s">
        <v>48</v>
      </c>
      <c r="D113" s="53" t="s">
        <v>203</v>
      </c>
      <c r="E113" s="53" t="s">
        <v>33</v>
      </c>
      <c r="F113" s="53" t="s">
        <v>50</v>
      </c>
      <c r="G113" s="53" t="s">
        <v>53</v>
      </c>
      <c r="H113" s="53" t="s">
        <v>45</v>
      </c>
      <c r="I113" s="53" t="s">
        <v>46</v>
      </c>
      <c r="J113" s="54" t="s">
        <v>14</v>
      </c>
    </row>
    <row r="114" spans="3:10" ht="15">
      <c r="C114" s="55">
        <v>1</v>
      </c>
      <c r="D114" s="23">
        <v>2</v>
      </c>
      <c r="E114" s="23">
        <v>3</v>
      </c>
      <c r="F114" s="23">
        <v>4</v>
      </c>
      <c r="G114" s="23">
        <v>5</v>
      </c>
      <c r="H114" s="23" t="s">
        <v>37</v>
      </c>
      <c r="I114" s="23">
        <v>7</v>
      </c>
      <c r="J114" s="56" t="s">
        <v>38</v>
      </c>
    </row>
    <row r="115" spans="3:10" ht="15">
      <c r="C115" s="64" t="s">
        <v>97</v>
      </c>
      <c r="D115" s="23" t="s">
        <v>47</v>
      </c>
      <c r="E115" s="23">
        <v>0.1</v>
      </c>
      <c r="F115" s="24">
        <v>123.3</v>
      </c>
      <c r="G115" s="24">
        <v>0.623</v>
      </c>
      <c r="H115" s="35">
        <f>E115/F115</f>
        <v>0.0008110300081103001</v>
      </c>
      <c r="I115" s="23">
        <v>3750</v>
      </c>
      <c r="J115" s="57">
        <f>SUM(H115*I115)</f>
        <v>3.0413625304136254</v>
      </c>
    </row>
    <row r="116" spans="3:10" ht="15">
      <c r="C116" s="55" t="s">
        <v>100</v>
      </c>
      <c r="D116" s="23" t="s">
        <v>47</v>
      </c>
      <c r="E116" s="23"/>
      <c r="F116" s="24">
        <v>123.3</v>
      </c>
      <c r="G116" s="24">
        <v>0.623</v>
      </c>
      <c r="H116" s="35">
        <f>E116/F116</f>
        <v>0</v>
      </c>
      <c r="I116" s="23">
        <v>3083</v>
      </c>
      <c r="J116" s="57">
        <f>SUM(H116*I116)</f>
        <v>0</v>
      </c>
    </row>
    <row r="117" spans="3:10" ht="15.75" thickBot="1">
      <c r="C117" s="58"/>
      <c r="D117" s="59"/>
      <c r="E117" s="59"/>
      <c r="F117" s="59"/>
      <c r="G117" s="59"/>
      <c r="H117" s="59"/>
      <c r="I117" s="59"/>
      <c r="J117" s="75">
        <f>SUM(J115:J116)</f>
        <v>3.0413625304136254</v>
      </c>
    </row>
    <row r="118" spans="3:10" ht="15">
      <c r="C118" s="51"/>
      <c r="D118" s="51"/>
      <c r="E118" s="51"/>
      <c r="F118" s="51"/>
      <c r="G118" s="51"/>
      <c r="H118" s="51"/>
      <c r="I118" s="51"/>
      <c r="J118" s="51"/>
    </row>
    <row r="119" spans="3:10" ht="15">
      <c r="C119" s="51"/>
      <c r="D119" s="51"/>
      <c r="E119" s="51"/>
      <c r="F119" s="51"/>
      <c r="G119" s="51"/>
      <c r="H119" s="51"/>
      <c r="I119" s="51"/>
      <c r="J119" s="51"/>
    </row>
    <row r="121" spans="3:5" ht="15.75">
      <c r="C121" s="4" t="s">
        <v>56</v>
      </c>
      <c r="D121" s="13"/>
      <c r="E121" s="13"/>
    </row>
    <row r="123" spans="3:11" ht="15" customHeight="1">
      <c r="C123" s="231" t="s">
        <v>57</v>
      </c>
      <c r="D123" s="231"/>
      <c r="E123" s="231"/>
      <c r="F123" s="240" t="s">
        <v>58</v>
      </c>
      <c r="G123" s="241"/>
      <c r="H123" s="241"/>
      <c r="I123" s="241"/>
      <c r="J123" s="242"/>
      <c r="K123" s="231" t="s">
        <v>64</v>
      </c>
    </row>
    <row r="124" spans="3:11" ht="15">
      <c r="C124" s="231"/>
      <c r="D124" s="231"/>
      <c r="E124" s="231"/>
      <c r="F124" s="243"/>
      <c r="G124" s="244"/>
      <c r="H124" s="244"/>
      <c r="I124" s="244"/>
      <c r="J124" s="245"/>
      <c r="K124" s="231"/>
    </row>
    <row r="125" spans="3:11" ht="15">
      <c r="C125" s="62" t="s">
        <v>59</v>
      </c>
      <c r="D125" s="62" t="s">
        <v>60</v>
      </c>
      <c r="E125" s="62" t="s">
        <v>61</v>
      </c>
      <c r="F125" s="62" t="s">
        <v>62</v>
      </c>
      <c r="G125" s="62" t="s">
        <v>63</v>
      </c>
      <c r="H125" s="62" t="s">
        <v>78</v>
      </c>
      <c r="I125" s="62" t="s">
        <v>79</v>
      </c>
      <c r="J125" s="62" t="s">
        <v>80</v>
      </c>
      <c r="K125" s="231"/>
    </row>
    <row r="126" spans="3:11" ht="15.75">
      <c r="C126" s="18">
        <f>SUM(J31)</f>
        <v>71205.44502047244</v>
      </c>
      <c r="D126" s="18">
        <f>SUM(J75)</f>
        <v>0</v>
      </c>
      <c r="E126" s="15">
        <v>0</v>
      </c>
      <c r="F126" s="18">
        <f>SUM(J85)</f>
        <v>0</v>
      </c>
      <c r="G126" s="18">
        <f>SUM(J97)</f>
        <v>221.58983077653014</v>
      </c>
      <c r="H126" s="18">
        <f>SUM(J110)</f>
        <v>1198.5576466866994</v>
      </c>
      <c r="I126" s="18">
        <f>SUM(J117)</f>
        <v>3.0413625304136254</v>
      </c>
      <c r="J126" s="86">
        <f>SUM(J60)</f>
        <v>277.54129133858265</v>
      </c>
      <c r="K126" s="85">
        <f>J31+J60+J75+J85+J97+J110+J117</f>
        <v>72906.17515180468</v>
      </c>
    </row>
    <row r="131" spans="3:11" ht="18.75" customHeight="1">
      <c r="C131" s="234" t="s">
        <v>202</v>
      </c>
      <c r="D131" s="234"/>
      <c r="E131" s="234"/>
      <c r="F131" s="234"/>
      <c r="G131" s="234"/>
      <c r="H131" s="234"/>
      <c r="I131" s="234"/>
      <c r="J131" s="234"/>
      <c r="K131" s="234"/>
    </row>
    <row r="132" spans="3:11" ht="15">
      <c r="C132" s="234"/>
      <c r="D132" s="234"/>
      <c r="E132" s="234"/>
      <c r="F132" s="234"/>
      <c r="G132" s="234"/>
      <c r="H132" s="234"/>
      <c r="I132" s="234"/>
      <c r="J132" s="234"/>
      <c r="K132" s="234"/>
    </row>
    <row r="133" spans="3:11" ht="15">
      <c r="C133" s="234"/>
      <c r="D133" s="234"/>
      <c r="E133" s="234"/>
      <c r="F133" s="234"/>
      <c r="G133" s="234"/>
      <c r="H133" s="234"/>
      <c r="I133" s="234"/>
      <c r="J133" s="234"/>
      <c r="K133" s="234"/>
    </row>
    <row r="134" spans="3:11" ht="15">
      <c r="C134" s="234"/>
      <c r="D134" s="234"/>
      <c r="E134" s="234"/>
      <c r="F134" s="234"/>
      <c r="G134" s="234"/>
      <c r="H134" s="234"/>
      <c r="I134" s="234"/>
      <c r="J134" s="234"/>
      <c r="K134" s="234"/>
    </row>
    <row r="135" spans="3:11" ht="15">
      <c r="C135" s="234"/>
      <c r="D135" s="234"/>
      <c r="E135" s="234"/>
      <c r="F135" s="234"/>
      <c r="G135" s="234"/>
      <c r="H135" s="234"/>
      <c r="I135" s="234"/>
      <c r="J135" s="234"/>
      <c r="K135" s="234"/>
    </row>
    <row r="136" spans="3:11" ht="15">
      <c r="C136" s="234"/>
      <c r="D136" s="234"/>
      <c r="E136" s="234"/>
      <c r="F136" s="234"/>
      <c r="G136" s="234"/>
      <c r="H136" s="234"/>
      <c r="I136" s="234"/>
      <c r="J136" s="234"/>
      <c r="K136" s="234"/>
    </row>
    <row r="137" spans="3:11" ht="15">
      <c r="C137" s="234"/>
      <c r="D137" s="234"/>
      <c r="E137" s="234"/>
      <c r="F137" s="234"/>
      <c r="G137" s="234"/>
      <c r="H137" s="234"/>
      <c r="I137" s="234"/>
      <c r="J137" s="234"/>
      <c r="K137" s="234"/>
    </row>
    <row r="139" spans="4:6" ht="18.75">
      <c r="D139" s="235">
        <f>SUM(K126*127)</f>
        <v>9259084.244279195</v>
      </c>
      <c r="E139" s="235"/>
      <c r="F139" s="235"/>
    </row>
    <row r="142" ht="15">
      <c r="E142" s="94"/>
    </row>
  </sheetData>
  <sheetProtection/>
  <mergeCells count="10">
    <mergeCell ref="H1:K1"/>
    <mergeCell ref="H7:L7"/>
    <mergeCell ref="H9:L10"/>
    <mergeCell ref="F123:J124"/>
    <mergeCell ref="D139:F139"/>
    <mergeCell ref="C131:K137"/>
    <mergeCell ref="C123:E124"/>
    <mergeCell ref="A78:M78"/>
    <mergeCell ref="D49:J49"/>
    <mergeCell ref="K123:K125"/>
  </mergeCells>
  <printOptions/>
  <pageMargins left="0.31496062992125984" right="0.31496062992125984" top="0" bottom="0.15748031496062992" header="0" footer="0"/>
  <pageSetup fitToHeight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view="pageBreakPreview" zoomScaleSheetLayoutView="100" zoomScalePageLayoutView="0" workbookViewId="0" topLeftCell="A1">
      <selection activeCell="H1" sqref="H1:L1"/>
    </sheetView>
  </sheetViews>
  <sheetFormatPr defaultColWidth="9.140625" defaultRowHeight="15"/>
  <cols>
    <col min="3" max="3" width="30.421875" style="0" customWidth="1"/>
    <col min="4" max="4" width="12.28125" style="0" customWidth="1"/>
    <col min="5" max="5" width="15.28125" style="0" customWidth="1"/>
    <col min="6" max="6" width="13.00390625" style="0" customWidth="1"/>
    <col min="7" max="7" width="19.421875" style="0" customWidth="1"/>
    <col min="8" max="8" width="15.7109375" style="0" customWidth="1"/>
    <col min="9" max="9" width="16.140625" style="0" customWidth="1"/>
    <col min="10" max="10" width="14.57421875" style="0" customWidth="1"/>
  </cols>
  <sheetData>
    <row r="1" spans="8:12" ht="30.75" customHeight="1">
      <c r="H1" s="257" t="s">
        <v>224</v>
      </c>
      <c r="I1" s="257"/>
      <c r="J1" s="257"/>
      <c r="K1" s="257"/>
      <c r="L1" s="257"/>
    </row>
    <row r="2" ht="18.75">
      <c r="C2" s="92" t="s">
        <v>93</v>
      </c>
    </row>
    <row r="3" spans="3:6" ht="18.75">
      <c r="C3" s="10" t="s">
        <v>134</v>
      </c>
      <c r="D3" s="9"/>
      <c r="E3" s="9"/>
      <c r="F3" s="9"/>
    </row>
    <row r="4" ht="18.75">
      <c r="C4" s="10" t="s">
        <v>0</v>
      </c>
    </row>
    <row r="6" spans="3:5" ht="21">
      <c r="C6" s="11" t="s">
        <v>5</v>
      </c>
      <c r="D6" s="11"/>
      <c r="E6" s="11" t="s">
        <v>6</v>
      </c>
    </row>
    <row r="7" spans="3:12" ht="93.75">
      <c r="C7" s="2" t="s">
        <v>1</v>
      </c>
      <c r="D7" s="2" t="s">
        <v>2</v>
      </c>
      <c r="E7" s="2" t="s">
        <v>20</v>
      </c>
      <c r="F7" s="2" t="s">
        <v>2</v>
      </c>
      <c r="I7" s="246" t="s">
        <v>135</v>
      </c>
      <c r="J7" s="246"/>
      <c r="K7" s="246"/>
      <c r="L7" s="246"/>
    </row>
    <row r="8" spans="3:6" ht="18.75">
      <c r="C8" s="3" t="s">
        <v>106</v>
      </c>
      <c r="D8" s="3">
        <v>0</v>
      </c>
      <c r="E8" s="3"/>
      <c r="F8" s="3"/>
    </row>
    <row r="9" spans="3:13" ht="18.75">
      <c r="C9" s="3" t="s">
        <v>105</v>
      </c>
      <c r="D9" s="3">
        <v>0</v>
      </c>
      <c r="E9" s="3"/>
      <c r="F9" s="3"/>
      <c r="I9" s="237" t="s">
        <v>174</v>
      </c>
      <c r="J9" s="237"/>
      <c r="K9" s="237"/>
      <c r="L9" s="237"/>
      <c r="M9" s="13"/>
    </row>
    <row r="10" spans="3:13" ht="18.75">
      <c r="C10" s="3" t="s">
        <v>158</v>
      </c>
      <c r="D10" s="5">
        <v>0.25</v>
      </c>
      <c r="E10" s="5"/>
      <c r="F10" s="5"/>
      <c r="I10" s="237"/>
      <c r="J10" s="237"/>
      <c r="K10" s="237"/>
      <c r="L10" s="237"/>
      <c r="M10" s="13"/>
    </row>
    <row r="11" spans="3:12" ht="19.5" thickBot="1">
      <c r="C11" s="5"/>
      <c r="D11" s="5"/>
      <c r="E11" s="5"/>
      <c r="F11" s="5"/>
      <c r="I11" s="237"/>
      <c r="J11" s="237"/>
      <c r="K11" s="237"/>
      <c r="L11" s="237"/>
    </row>
    <row r="12" spans="3:6" ht="16.5" thickBot="1">
      <c r="C12" s="6" t="s">
        <v>4</v>
      </c>
      <c r="D12" s="7">
        <f>D8+D9</f>
        <v>0</v>
      </c>
      <c r="E12" s="7"/>
      <c r="F12" s="8">
        <f>F8+F9+F10+F11</f>
        <v>0</v>
      </c>
    </row>
    <row r="13" spans="3:6" ht="15">
      <c r="C13" s="1"/>
      <c r="D13" s="1"/>
      <c r="E13" s="1"/>
      <c r="F13" s="1"/>
    </row>
    <row r="14" spans="3:6" ht="15">
      <c r="C14" s="1"/>
      <c r="D14" s="1"/>
      <c r="E14" s="1"/>
      <c r="F14" s="1"/>
    </row>
    <row r="15" spans="3:6" ht="18.75">
      <c r="C15" s="12" t="s">
        <v>7</v>
      </c>
      <c r="D15" s="12"/>
      <c r="E15" s="12"/>
      <c r="F15" s="1"/>
    </row>
    <row r="16" spans="3:6" ht="15">
      <c r="C16" s="1"/>
      <c r="D16" s="1"/>
      <c r="E16" s="1"/>
      <c r="F16" s="1"/>
    </row>
    <row r="17" spans="3:10" ht="60">
      <c r="C17" s="14" t="s">
        <v>8</v>
      </c>
      <c r="D17" s="14" t="s">
        <v>115</v>
      </c>
      <c r="E17" s="14" t="s">
        <v>10</v>
      </c>
      <c r="F17" s="14" t="s">
        <v>11</v>
      </c>
      <c r="G17" s="14" t="s">
        <v>107</v>
      </c>
      <c r="H17" s="14" t="s">
        <v>12</v>
      </c>
      <c r="I17" s="14" t="s">
        <v>13</v>
      </c>
      <c r="J17" s="14" t="s">
        <v>14</v>
      </c>
    </row>
    <row r="18" spans="3:10" ht="30">
      <c r="C18" s="14">
        <v>1</v>
      </c>
      <c r="D18" s="14">
        <v>2</v>
      </c>
      <c r="E18" s="14">
        <v>3</v>
      </c>
      <c r="F18" s="14">
        <v>4</v>
      </c>
      <c r="G18" s="14">
        <v>5</v>
      </c>
      <c r="H18" s="14" t="s">
        <v>15</v>
      </c>
      <c r="I18" s="14" t="s">
        <v>16</v>
      </c>
      <c r="J18" s="14" t="s">
        <v>17</v>
      </c>
    </row>
    <row r="19" spans="3:10" ht="18.75">
      <c r="C19" s="3" t="s">
        <v>106</v>
      </c>
      <c r="D19" s="18">
        <v>25291</v>
      </c>
      <c r="E19" s="15">
        <v>0</v>
      </c>
      <c r="F19" s="15">
        <f>SUM(E19*1974)</f>
        <v>0</v>
      </c>
      <c r="G19" s="15">
        <v>3</v>
      </c>
      <c r="H19" s="17">
        <f>SUM(F19/G19)</f>
        <v>0</v>
      </c>
      <c r="I19" s="18">
        <f>D19*12*1.302/1970</f>
        <v>200.58202233502539</v>
      </c>
      <c r="J19" s="17">
        <f>SUM(H19*I19)</f>
        <v>0</v>
      </c>
    </row>
    <row r="20" spans="3:10" ht="18.75">
      <c r="C20" s="3" t="s">
        <v>105</v>
      </c>
      <c r="D20" s="120">
        <v>11016</v>
      </c>
      <c r="E20" s="15">
        <v>0</v>
      </c>
      <c r="F20" s="15">
        <f>SUM(E20*1970)</f>
        <v>0</v>
      </c>
      <c r="G20" s="15">
        <v>3</v>
      </c>
      <c r="H20" s="17">
        <f>SUM(F20/G20)</f>
        <v>0</v>
      </c>
      <c r="I20" s="18">
        <f>D20*12*1.302/1970</f>
        <v>87.36750456852792</v>
      </c>
      <c r="J20" s="18">
        <f>SUM(H20*I20)</f>
        <v>0</v>
      </c>
    </row>
    <row r="21" spans="3:10" ht="18.75">
      <c r="C21" s="3" t="s">
        <v>158</v>
      </c>
      <c r="D21" s="126">
        <v>4512</v>
      </c>
      <c r="E21" s="15">
        <v>0.25</v>
      </c>
      <c r="F21" s="15">
        <f>SUM(E21*1970)</f>
        <v>492.5</v>
      </c>
      <c r="G21" s="15">
        <v>3</v>
      </c>
      <c r="H21" s="17">
        <f>SUM(F21/G21)</f>
        <v>164.16666666666666</v>
      </c>
      <c r="I21" s="18">
        <f>D21*12*1.302/1970</f>
        <v>35.7845116751269</v>
      </c>
      <c r="J21" s="18">
        <f>SUM(H21*I21)</f>
        <v>5874.623999999999</v>
      </c>
    </row>
    <row r="22" spans="3:10" ht="15">
      <c r="C22" s="16" t="s">
        <v>18</v>
      </c>
      <c r="D22" s="15">
        <f>D20+D19</f>
        <v>36307</v>
      </c>
      <c r="E22" s="15">
        <f>E20+E19</f>
        <v>0</v>
      </c>
      <c r="F22" s="15"/>
      <c r="G22" s="15"/>
      <c r="H22" s="76">
        <f>SUM(H19:H21)</f>
        <v>164.16666666666666</v>
      </c>
      <c r="I22" s="18">
        <f>D22*12*1.302/1974</f>
        <v>287.36604255319145</v>
      </c>
      <c r="J22" s="83">
        <f>SUM(J19:J21)</f>
        <v>5874.623999999999</v>
      </c>
    </row>
    <row r="23" spans="3:6" ht="15">
      <c r="C23" s="1"/>
      <c r="D23" s="1"/>
      <c r="E23" s="1"/>
      <c r="F23" s="1"/>
    </row>
    <row r="24" spans="3:6" ht="14.25" customHeight="1">
      <c r="C24" s="1"/>
      <c r="D24" s="1"/>
      <c r="E24" s="1"/>
      <c r="F24" s="1"/>
    </row>
    <row r="25" spans="3:6" ht="15" hidden="1">
      <c r="C25" s="1"/>
      <c r="D25" s="1"/>
      <c r="E25" s="1"/>
      <c r="F25" s="1"/>
    </row>
    <row r="26" spans="3:6" ht="15" hidden="1">
      <c r="C26" s="1"/>
      <c r="D26" s="1"/>
      <c r="E26" s="1"/>
      <c r="F26" s="1"/>
    </row>
    <row r="27" spans="3:6" ht="15" hidden="1">
      <c r="C27" s="1"/>
      <c r="D27" s="1"/>
      <c r="E27" s="1"/>
      <c r="F27" s="1"/>
    </row>
    <row r="28" spans="3:6" ht="15" hidden="1">
      <c r="C28" s="1"/>
      <c r="D28" s="1"/>
      <c r="E28" s="1"/>
      <c r="F28" s="1"/>
    </row>
    <row r="29" spans="3:6" ht="15" hidden="1">
      <c r="C29" s="1"/>
      <c r="D29" s="1"/>
      <c r="E29" s="1"/>
      <c r="F29" s="1"/>
    </row>
    <row r="30" spans="3:6" ht="15" hidden="1">
      <c r="C30" s="1"/>
      <c r="D30" s="1"/>
      <c r="E30" s="1"/>
      <c r="F30" s="1"/>
    </row>
    <row r="31" spans="3:6" ht="15" hidden="1">
      <c r="C31" s="1"/>
      <c r="D31" s="1"/>
      <c r="E31" s="1"/>
      <c r="F31" s="1"/>
    </row>
    <row r="32" spans="3:6" ht="15" hidden="1">
      <c r="C32" s="1"/>
      <c r="D32" s="1"/>
      <c r="E32" s="1"/>
      <c r="F32" s="1"/>
    </row>
    <row r="33" spans="3:6" ht="15" hidden="1">
      <c r="C33" s="1"/>
      <c r="D33" s="1"/>
      <c r="E33" s="1"/>
      <c r="F33" s="1"/>
    </row>
    <row r="34" spans="3:6" ht="15">
      <c r="C34" s="1"/>
      <c r="D34" s="1"/>
      <c r="E34" s="1"/>
      <c r="F34" s="1"/>
    </row>
    <row r="35" spans="3:6" ht="15">
      <c r="C35" s="1"/>
      <c r="D35" s="1"/>
      <c r="E35" s="1"/>
      <c r="F35" s="1"/>
    </row>
    <row r="36" spans="3:6" ht="15">
      <c r="C36" s="1"/>
      <c r="D36" s="1"/>
      <c r="E36" s="1"/>
      <c r="F36" s="1"/>
    </row>
    <row r="37" spans="3:6" ht="15">
      <c r="C37" s="1"/>
      <c r="D37" s="1"/>
      <c r="E37" s="1"/>
      <c r="F37" s="1"/>
    </row>
    <row r="38" spans="3:6" ht="18.75">
      <c r="C38" s="12" t="s">
        <v>19</v>
      </c>
      <c r="D38" s="1"/>
      <c r="E38" s="1"/>
      <c r="F38" s="1"/>
    </row>
    <row r="39" spans="3:6" ht="15.75" thickBot="1">
      <c r="C39" s="1"/>
      <c r="D39" s="1"/>
      <c r="E39" s="1"/>
      <c r="F39" s="1"/>
    </row>
    <row r="40" spans="3:10" ht="75.75" thickBot="1">
      <c r="C40" s="14" t="s">
        <v>8</v>
      </c>
      <c r="D40" s="14" t="s">
        <v>9</v>
      </c>
      <c r="E40" s="14" t="s">
        <v>10</v>
      </c>
      <c r="F40" s="30" t="s">
        <v>34</v>
      </c>
      <c r="G40" s="30" t="s">
        <v>89</v>
      </c>
      <c r="H40" s="14" t="s">
        <v>68</v>
      </c>
      <c r="I40" s="14" t="s">
        <v>66</v>
      </c>
      <c r="J40" s="14" t="s">
        <v>14</v>
      </c>
    </row>
    <row r="41" spans="3:10" ht="15">
      <c r="C41" s="14">
        <v>1</v>
      </c>
      <c r="D41" s="14">
        <v>2</v>
      </c>
      <c r="E41" s="14">
        <v>3</v>
      </c>
      <c r="F41" s="14">
        <v>4</v>
      </c>
      <c r="G41" s="14">
        <v>5</v>
      </c>
      <c r="H41" s="14" t="s">
        <v>65</v>
      </c>
      <c r="I41" s="14" t="s">
        <v>67</v>
      </c>
      <c r="J41" s="14" t="s">
        <v>17</v>
      </c>
    </row>
    <row r="42" spans="3:10" ht="15">
      <c r="C42" s="15"/>
      <c r="D42" s="15"/>
      <c r="E42" s="15"/>
      <c r="F42" s="15"/>
      <c r="G42" s="15"/>
      <c r="H42" s="17"/>
      <c r="I42" s="18"/>
      <c r="J42" s="17"/>
    </row>
    <row r="43" spans="3:10" ht="15">
      <c r="C43" s="15"/>
      <c r="D43" s="15"/>
      <c r="E43" s="15"/>
      <c r="F43" s="15"/>
      <c r="G43" s="15"/>
      <c r="H43" s="17"/>
      <c r="I43" s="18"/>
      <c r="J43" s="17"/>
    </row>
    <row r="44" spans="3:10" ht="15">
      <c r="C44" s="15"/>
      <c r="D44" s="15"/>
      <c r="E44" s="15"/>
      <c r="F44" s="15"/>
      <c r="G44" s="15"/>
      <c r="H44" s="17"/>
      <c r="I44" s="18"/>
      <c r="J44" s="17"/>
    </row>
    <row r="45" spans="3:10" ht="15">
      <c r="C45" s="15"/>
      <c r="D45" s="15"/>
      <c r="E45" s="15"/>
      <c r="F45" s="15"/>
      <c r="G45" s="15"/>
      <c r="H45" s="17"/>
      <c r="I45" s="18"/>
      <c r="J45" s="17"/>
    </row>
    <row r="46" spans="3:10" ht="15">
      <c r="C46" s="16" t="s">
        <v>18</v>
      </c>
      <c r="D46" s="15">
        <f>SUM(D42:D45)</f>
        <v>0</v>
      </c>
      <c r="E46" s="15"/>
      <c r="F46" s="15"/>
      <c r="G46" s="15"/>
      <c r="H46" s="19">
        <f>SUM(H42:H45)</f>
        <v>0</v>
      </c>
      <c r="I46" s="18">
        <f>SUM(I42:I45)</f>
        <v>0</v>
      </c>
      <c r="J46" s="82">
        <f>SUM(J42:J45)</f>
        <v>0</v>
      </c>
    </row>
    <row r="52" spans="3:6" ht="15">
      <c r="C52" s="61" t="s">
        <v>21</v>
      </c>
      <c r="D52" s="1"/>
      <c r="E52" s="1"/>
      <c r="F52" s="1"/>
    </row>
    <row r="53" ht="15.75" thickBot="1"/>
    <row r="54" spans="3:10" ht="75.75" thickBot="1">
      <c r="C54" s="29" t="s">
        <v>22</v>
      </c>
      <c r="D54" s="30" t="s">
        <v>23</v>
      </c>
      <c r="E54" s="30" t="s">
        <v>24</v>
      </c>
      <c r="F54" s="30" t="s">
        <v>25</v>
      </c>
      <c r="G54" s="30" t="s">
        <v>26</v>
      </c>
      <c r="H54" s="30" t="s">
        <v>27</v>
      </c>
      <c r="I54" s="30" t="s">
        <v>28</v>
      </c>
      <c r="J54" s="31" t="s">
        <v>14</v>
      </c>
    </row>
    <row r="55" spans="3:10" ht="15">
      <c r="C55" s="28">
        <v>1</v>
      </c>
      <c r="D55" s="28">
        <v>2</v>
      </c>
      <c r="E55" s="28">
        <v>3</v>
      </c>
      <c r="F55" s="28">
        <v>4</v>
      </c>
      <c r="G55" s="28" t="s">
        <v>29</v>
      </c>
      <c r="H55" s="28">
        <v>6</v>
      </c>
      <c r="I55" s="28">
        <v>7</v>
      </c>
      <c r="J55" s="28" t="s">
        <v>30</v>
      </c>
    </row>
    <row r="56" spans="3:10" ht="15">
      <c r="C56" s="23"/>
      <c r="D56" s="23"/>
      <c r="E56" s="23"/>
      <c r="F56" s="23"/>
      <c r="G56" s="23"/>
      <c r="H56" s="23"/>
      <c r="I56" s="23"/>
      <c r="J56" s="32"/>
    </row>
    <row r="57" spans="3:10" ht="15">
      <c r="C57" s="23"/>
      <c r="D57" s="23"/>
      <c r="E57" s="23"/>
      <c r="F57" s="23"/>
      <c r="G57" s="23"/>
      <c r="H57" s="23"/>
      <c r="I57" s="23"/>
      <c r="J57" s="32"/>
    </row>
    <row r="58" spans="3:10" ht="15">
      <c r="C58" s="23"/>
      <c r="D58" s="23"/>
      <c r="E58" s="23"/>
      <c r="F58" s="23"/>
      <c r="G58" s="23"/>
      <c r="H58" s="23"/>
      <c r="I58" s="23"/>
      <c r="J58" s="32"/>
    </row>
    <row r="59" spans="3:10" ht="15">
      <c r="C59" s="23"/>
      <c r="D59" s="23"/>
      <c r="E59" s="23"/>
      <c r="F59" s="23"/>
      <c r="G59" s="23"/>
      <c r="H59" s="23"/>
      <c r="I59" s="23"/>
      <c r="J59" s="32"/>
    </row>
    <row r="60" spans="3:10" ht="15.75" thickBot="1">
      <c r="C60" s="25"/>
      <c r="D60" s="25"/>
      <c r="E60" s="25"/>
      <c r="F60" s="23"/>
      <c r="G60" s="25"/>
      <c r="H60" s="25"/>
      <c r="I60" s="25"/>
      <c r="J60" s="34"/>
    </row>
    <row r="61" spans="3:10" ht="15.75" thickBot="1">
      <c r="C61" s="26" t="s">
        <v>18</v>
      </c>
      <c r="D61" s="27"/>
      <c r="E61" s="27"/>
      <c r="F61" s="27"/>
      <c r="G61" s="37"/>
      <c r="H61" s="27"/>
      <c r="I61" s="27"/>
      <c r="J61" s="81">
        <f>SUM(J55:J60)</f>
        <v>0</v>
      </c>
    </row>
    <row r="62" spans="3:10" ht="15">
      <c r="C62" s="21"/>
      <c r="D62" s="21"/>
      <c r="E62" s="21"/>
      <c r="F62" s="21"/>
      <c r="G62" s="21"/>
      <c r="H62" s="21"/>
      <c r="I62" s="21"/>
      <c r="J62" s="21"/>
    </row>
    <row r="63" spans="3:10" ht="15">
      <c r="C63" s="22" t="s">
        <v>40</v>
      </c>
      <c r="D63" s="21"/>
      <c r="E63" s="21"/>
      <c r="F63" s="21"/>
      <c r="G63" s="21"/>
      <c r="H63" s="21"/>
      <c r="I63" s="21"/>
      <c r="J63" s="21"/>
    </row>
    <row r="64" spans="1:12" ht="15">
      <c r="A64" s="247" t="s">
        <v>197</v>
      </c>
      <c r="B64" s="247"/>
      <c r="C64" s="247"/>
      <c r="D64" s="247"/>
      <c r="E64" s="247"/>
      <c r="F64" s="247"/>
      <c r="G64" s="247"/>
      <c r="H64" s="247"/>
      <c r="I64" s="247"/>
      <c r="J64" s="247"/>
      <c r="K64" s="247"/>
      <c r="L64" s="247"/>
    </row>
    <row r="65" spans="2:10" ht="15.75" thickBot="1">
      <c r="B65" s="9"/>
      <c r="C65" s="22"/>
      <c r="D65" s="22"/>
      <c r="E65" s="21"/>
      <c r="F65" s="22"/>
      <c r="G65" s="21"/>
      <c r="H65" s="21"/>
      <c r="I65" s="21"/>
      <c r="J65" s="21"/>
    </row>
    <row r="66" spans="3:10" ht="75.75" thickBot="1">
      <c r="C66" s="29" t="s">
        <v>31</v>
      </c>
      <c r="D66" s="30" t="s">
        <v>32</v>
      </c>
      <c r="E66" s="30" t="s">
        <v>33</v>
      </c>
      <c r="F66" s="30" t="s">
        <v>34</v>
      </c>
      <c r="G66" s="30" t="s">
        <v>41</v>
      </c>
      <c r="H66" s="30" t="s">
        <v>35</v>
      </c>
      <c r="I66" s="30" t="s">
        <v>36</v>
      </c>
      <c r="J66" s="31" t="s">
        <v>14</v>
      </c>
    </row>
    <row r="67" spans="3:10" ht="15">
      <c r="C67" s="28">
        <v>1</v>
      </c>
      <c r="D67" s="28">
        <v>2</v>
      </c>
      <c r="E67" s="28">
        <v>3</v>
      </c>
      <c r="F67" s="28">
        <v>4</v>
      </c>
      <c r="G67" s="28">
        <v>5</v>
      </c>
      <c r="H67" s="28" t="s">
        <v>37</v>
      </c>
      <c r="I67" s="28">
        <v>7</v>
      </c>
      <c r="J67" s="28" t="s">
        <v>38</v>
      </c>
    </row>
    <row r="68" spans="3:10" ht="15">
      <c r="C68" s="23"/>
      <c r="D68" s="23"/>
      <c r="E68" s="23"/>
      <c r="F68" s="24"/>
      <c r="G68" s="24"/>
      <c r="H68" s="23"/>
      <c r="I68" s="23"/>
      <c r="J68" s="32"/>
    </row>
    <row r="69" spans="3:10" ht="15.75" thickBot="1">
      <c r="C69" s="23"/>
      <c r="D69" s="23"/>
      <c r="E69" s="23"/>
      <c r="F69" s="24"/>
      <c r="G69" s="24"/>
      <c r="H69" s="23"/>
      <c r="I69" s="23"/>
      <c r="J69" s="34"/>
    </row>
    <row r="70" spans="3:10" ht="15.75" thickBot="1">
      <c r="C70" s="23"/>
      <c r="D70" s="23"/>
      <c r="E70" s="23"/>
      <c r="F70" s="23"/>
      <c r="G70" s="23"/>
      <c r="H70" s="23"/>
      <c r="I70" s="33"/>
      <c r="J70" s="80">
        <f>SUM(J68:J69)</f>
        <v>0</v>
      </c>
    </row>
    <row r="71" spans="4:10" ht="15">
      <c r="D71" s="21"/>
      <c r="F71" s="21"/>
      <c r="G71" s="21"/>
      <c r="H71" s="21"/>
      <c r="J71" s="21"/>
    </row>
    <row r="72" spans="6:8" ht="15">
      <c r="F72" s="21"/>
      <c r="H72" s="21"/>
    </row>
    <row r="73" ht="15">
      <c r="F73" s="21"/>
    </row>
    <row r="74" spans="3:6" ht="15">
      <c r="C74" s="61" t="s">
        <v>42</v>
      </c>
      <c r="D74" s="1"/>
      <c r="E74" s="1"/>
      <c r="F74" s="1"/>
    </row>
    <row r="75" ht="15.75" thickBot="1"/>
    <row r="76" spans="3:10" ht="75.75" thickBot="1">
      <c r="C76" s="45" t="s">
        <v>43</v>
      </c>
      <c r="D76" s="46" t="s">
        <v>44</v>
      </c>
      <c r="E76" s="46" t="s">
        <v>33</v>
      </c>
      <c r="F76" s="46" t="s">
        <v>213</v>
      </c>
      <c r="G76" s="46" t="s">
        <v>52</v>
      </c>
      <c r="H76" s="46" t="s">
        <v>45</v>
      </c>
      <c r="I76" s="46" t="s">
        <v>46</v>
      </c>
      <c r="J76" s="47" t="s">
        <v>14</v>
      </c>
    </row>
    <row r="77" spans="3:10" ht="15">
      <c r="C77" s="44">
        <v>1</v>
      </c>
      <c r="D77" s="44">
        <v>2</v>
      </c>
      <c r="E77" s="44">
        <v>3</v>
      </c>
      <c r="F77" s="44">
        <v>4</v>
      </c>
      <c r="G77" s="44">
        <v>5</v>
      </c>
      <c r="H77" s="44" t="s">
        <v>37</v>
      </c>
      <c r="I77" s="44">
        <v>7</v>
      </c>
      <c r="J77" s="44" t="s">
        <v>38</v>
      </c>
    </row>
    <row r="78" spans="3:10" ht="15">
      <c r="C78" s="42"/>
      <c r="D78" s="42"/>
      <c r="E78" s="42"/>
      <c r="F78" s="50"/>
      <c r="G78" s="77"/>
      <c r="H78" s="42"/>
      <c r="I78" s="42"/>
      <c r="J78" s="43"/>
    </row>
    <row r="79" spans="3:10" ht="15">
      <c r="C79" s="42"/>
      <c r="D79" s="42"/>
      <c r="E79" s="42"/>
      <c r="F79" s="50"/>
      <c r="G79" s="77"/>
      <c r="H79" s="42"/>
      <c r="I79" s="42"/>
      <c r="J79" s="43"/>
    </row>
    <row r="80" spans="3:10" ht="15">
      <c r="C80" s="42"/>
      <c r="D80" s="42"/>
      <c r="E80" s="42"/>
      <c r="F80" s="50"/>
      <c r="G80" s="77"/>
      <c r="H80" s="42"/>
      <c r="I80" s="42"/>
      <c r="J80" s="43"/>
    </row>
    <row r="81" spans="3:10" ht="15.75" thickBot="1">
      <c r="C81" s="42"/>
      <c r="D81" s="42"/>
      <c r="E81" s="42"/>
      <c r="F81" s="50"/>
      <c r="G81" s="77"/>
      <c r="H81" s="42"/>
      <c r="I81" s="42"/>
      <c r="J81" s="48">
        <f>SUM(H81*I81)</f>
        <v>0</v>
      </c>
    </row>
    <row r="82" spans="3:10" ht="15.75" thickBot="1">
      <c r="C82" s="39"/>
      <c r="D82" s="40"/>
      <c r="E82" s="40"/>
      <c r="F82" s="41"/>
      <c r="G82" s="41"/>
      <c r="H82" s="40"/>
      <c r="I82" s="40"/>
      <c r="J82" s="79">
        <f>SUM(J78:J81)</f>
        <v>0</v>
      </c>
    </row>
    <row r="83" spans="6:7" ht="15">
      <c r="F83" s="38"/>
      <c r="G83" s="38"/>
    </row>
    <row r="84" spans="6:7" ht="15">
      <c r="F84" s="38"/>
      <c r="G84" s="38"/>
    </row>
    <row r="87" ht="15.75" thickBot="1">
      <c r="C87" s="61" t="s">
        <v>58</v>
      </c>
    </row>
    <row r="88" spans="3:10" ht="105">
      <c r="C88" s="52" t="s">
        <v>48</v>
      </c>
      <c r="D88" s="53" t="s">
        <v>49</v>
      </c>
      <c r="E88" s="53" t="s">
        <v>33</v>
      </c>
      <c r="F88" s="53" t="s">
        <v>50</v>
      </c>
      <c r="G88" s="53" t="s">
        <v>74</v>
      </c>
      <c r="H88" s="53" t="s">
        <v>45</v>
      </c>
      <c r="I88" s="53" t="s">
        <v>46</v>
      </c>
      <c r="J88" s="54" t="s">
        <v>14</v>
      </c>
    </row>
    <row r="89" spans="3:10" ht="15">
      <c r="C89" s="55">
        <v>1</v>
      </c>
      <c r="D89" s="23">
        <v>2</v>
      </c>
      <c r="E89" s="23">
        <v>3</v>
      </c>
      <c r="F89" s="23">
        <v>4</v>
      </c>
      <c r="G89" s="23">
        <v>5</v>
      </c>
      <c r="H89" s="23" t="s">
        <v>37</v>
      </c>
      <c r="I89" s="23">
        <v>7</v>
      </c>
      <c r="J89" s="56" t="s">
        <v>38</v>
      </c>
    </row>
    <row r="90" spans="3:10" ht="15">
      <c r="C90" s="55" t="s">
        <v>54</v>
      </c>
      <c r="D90" s="23" t="s">
        <v>55</v>
      </c>
      <c r="E90" s="23">
        <v>1</v>
      </c>
      <c r="F90" s="24"/>
      <c r="G90" s="24"/>
      <c r="H90" s="35"/>
      <c r="I90" s="23"/>
      <c r="J90" s="57">
        <f>SUM(H90*I90)</f>
        <v>0</v>
      </c>
    </row>
    <row r="91" spans="3:10" ht="15">
      <c r="C91" s="55" t="s">
        <v>104</v>
      </c>
      <c r="D91" s="23" t="s">
        <v>55</v>
      </c>
      <c r="E91" s="23">
        <v>1</v>
      </c>
      <c r="F91" s="24"/>
      <c r="G91" s="24"/>
      <c r="H91" s="35"/>
      <c r="I91" s="23"/>
      <c r="J91" s="57">
        <f>SUM(H91*I91)</f>
        <v>0</v>
      </c>
    </row>
    <row r="92" spans="3:10" ht="15.75" thickBot="1">
      <c r="C92" s="58"/>
      <c r="D92" s="59"/>
      <c r="E92" s="59"/>
      <c r="F92" s="59"/>
      <c r="G92" s="59"/>
      <c r="H92" s="59"/>
      <c r="I92" s="59"/>
      <c r="J92" s="78">
        <f>SUM(J90:J91)</f>
        <v>0</v>
      </c>
    </row>
    <row r="93" spans="3:10" ht="15">
      <c r="C93" s="51"/>
      <c r="D93" s="51"/>
      <c r="E93" s="51"/>
      <c r="F93" s="51"/>
      <c r="G93" s="51"/>
      <c r="H93" s="51"/>
      <c r="I93" s="51"/>
      <c r="J93" s="51"/>
    </row>
    <row r="94" spans="3:10" ht="15.75" thickBot="1">
      <c r="C94" s="248" t="s">
        <v>96</v>
      </c>
      <c r="D94" s="248"/>
      <c r="E94" s="51"/>
      <c r="F94" s="51"/>
      <c r="G94" s="51"/>
      <c r="H94" s="51"/>
      <c r="I94" s="51"/>
      <c r="J94" s="51"/>
    </row>
    <row r="95" spans="3:10" ht="90">
      <c r="C95" s="52" t="s">
        <v>48</v>
      </c>
      <c r="D95" s="53" t="s">
        <v>49</v>
      </c>
      <c r="E95" s="53" t="s">
        <v>33</v>
      </c>
      <c r="F95" s="53" t="s">
        <v>75</v>
      </c>
      <c r="G95" s="53" t="s">
        <v>76</v>
      </c>
      <c r="H95" s="53" t="s">
        <v>45</v>
      </c>
      <c r="I95" s="53" t="s">
        <v>46</v>
      </c>
      <c r="J95" s="54" t="s">
        <v>14</v>
      </c>
    </row>
    <row r="96" spans="3:10" ht="15">
      <c r="C96" s="55">
        <v>1</v>
      </c>
      <c r="D96" s="23">
        <v>2</v>
      </c>
      <c r="E96" s="23">
        <v>3</v>
      </c>
      <c r="F96" s="23">
        <v>4</v>
      </c>
      <c r="G96" s="23">
        <v>5</v>
      </c>
      <c r="H96" s="23" t="s">
        <v>37</v>
      </c>
      <c r="I96" s="23">
        <v>7</v>
      </c>
      <c r="J96" s="56" t="s">
        <v>38</v>
      </c>
    </row>
    <row r="97" spans="3:10" ht="15">
      <c r="C97" s="64" t="s">
        <v>97</v>
      </c>
      <c r="D97" s="23" t="s">
        <v>47</v>
      </c>
      <c r="E97" s="23">
        <v>0.1</v>
      </c>
      <c r="F97" s="24">
        <v>2.69</v>
      </c>
      <c r="G97" s="24">
        <v>0.0015</v>
      </c>
      <c r="H97" s="35">
        <f>E97/F97</f>
        <v>0.03717472118959108</v>
      </c>
      <c r="I97" s="23">
        <v>3750</v>
      </c>
      <c r="J97" s="57">
        <f>SUM(H97*I97)</f>
        <v>139.40520446096656</v>
      </c>
    </row>
    <row r="98" spans="3:10" ht="15">
      <c r="C98" s="55" t="s">
        <v>100</v>
      </c>
      <c r="D98" s="23" t="s">
        <v>47</v>
      </c>
      <c r="E98" s="23">
        <v>0.1</v>
      </c>
      <c r="F98" s="24">
        <v>2.69</v>
      </c>
      <c r="G98" s="24">
        <v>0.0015</v>
      </c>
      <c r="H98" s="35">
        <f>E98/F98</f>
        <v>0.03717472118959108</v>
      </c>
      <c r="I98" s="23">
        <v>3083</v>
      </c>
      <c r="J98" s="57">
        <f>SUM(H98*I98)</f>
        <v>114.6096654275093</v>
      </c>
    </row>
    <row r="99" spans="3:10" ht="15.75" thickBot="1">
      <c r="C99" s="58"/>
      <c r="D99" s="59"/>
      <c r="E99" s="59"/>
      <c r="F99" s="59"/>
      <c r="G99" s="59"/>
      <c r="H99" s="59"/>
      <c r="I99" s="59"/>
      <c r="J99" s="78">
        <f>J97+J98</f>
        <v>254.01486988847586</v>
      </c>
    </row>
    <row r="100" spans="3:10" ht="15">
      <c r="C100" s="51"/>
      <c r="D100" s="51"/>
      <c r="E100" s="51"/>
      <c r="F100" s="51"/>
      <c r="G100" s="51"/>
      <c r="H100" s="51"/>
      <c r="I100" s="51"/>
      <c r="J100" s="51"/>
    </row>
    <row r="101" spans="3:10" ht="15">
      <c r="C101" s="51"/>
      <c r="D101" s="51"/>
      <c r="E101" s="51"/>
      <c r="F101" s="51"/>
      <c r="G101" s="51"/>
      <c r="H101" s="51"/>
      <c r="I101" s="51"/>
      <c r="J101" s="51"/>
    </row>
    <row r="103" spans="3:5" ht="15.75">
      <c r="C103" s="4" t="s">
        <v>56</v>
      </c>
      <c r="D103" s="13"/>
      <c r="E103" s="13"/>
    </row>
    <row r="105" spans="3:10" ht="15">
      <c r="C105" s="231" t="s">
        <v>57</v>
      </c>
      <c r="D105" s="231"/>
      <c r="E105" s="231"/>
      <c r="F105" s="231" t="s">
        <v>58</v>
      </c>
      <c r="G105" s="231"/>
      <c r="H105" s="231"/>
      <c r="I105" s="231"/>
      <c r="J105" s="231" t="s">
        <v>64</v>
      </c>
    </row>
    <row r="106" spans="3:10" ht="15">
      <c r="C106" s="231"/>
      <c r="D106" s="231"/>
      <c r="E106" s="231"/>
      <c r="F106" s="231"/>
      <c r="G106" s="231"/>
      <c r="H106" s="231"/>
      <c r="I106" s="231"/>
      <c r="J106" s="231"/>
    </row>
    <row r="107" spans="3:10" ht="15">
      <c r="C107" s="62" t="s">
        <v>59</v>
      </c>
      <c r="D107" s="62" t="s">
        <v>60</v>
      </c>
      <c r="E107" s="62" t="s">
        <v>61</v>
      </c>
      <c r="F107" s="62" t="s">
        <v>62</v>
      </c>
      <c r="G107" s="62" t="s">
        <v>63</v>
      </c>
      <c r="H107" s="62" t="s">
        <v>71</v>
      </c>
      <c r="I107" s="62" t="s">
        <v>70</v>
      </c>
      <c r="J107" s="231"/>
    </row>
    <row r="108" spans="3:10" ht="15.75">
      <c r="C108" s="18">
        <f>J22</f>
        <v>5874.623999999999</v>
      </c>
      <c r="D108" s="15"/>
      <c r="E108" s="15">
        <v>0</v>
      </c>
      <c r="F108" s="15"/>
      <c r="G108" s="15"/>
      <c r="H108" s="15"/>
      <c r="I108" s="15"/>
      <c r="J108" s="85">
        <f>J22+J46+J61+J70+J82+J92+J99</f>
        <v>6128.638869888475</v>
      </c>
    </row>
    <row r="110" ht="15">
      <c r="J110" s="170"/>
    </row>
    <row r="113" spans="3:11" ht="15">
      <c r="C113" s="234" t="s">
        <v>204</v>
      </c>
      <c r="D113" s="234"/>
      <c r="E113" s="234"/>
      <c r="F113" s="234"/>
      <c r="G113" s="234"/>
      <c r="H113" s="234"/>
      <c r="I113" s="234"/>
      <c r="J113" s="234"/>
      <c r="K113" s="234"/>
    </row>
    <row r="114" spans="3:11" ht="15">
      <c r="C114" s="234"/>
      <c r="D114" s="234"/>
      <c r="E114" s="234"/>
      <c r="F114" s="234"/>
      <c r="G114" s="234"/>
      <c r="H114" s="234"/>
      <c r="I114" s="234"/>
      <c r="J114" s="234"/>
      <c r="K114" s="234"/>
    </row>
    <row r="115" spans="3:11" ht="15">
      <c r="C115" s="234"/>
      <c r="D115" s="234"/>
      <c r="E115" s="234"/>
      <c r="F115" s="234"/>
      <c r="G115" s="234"/>
      <c r="H115" s="234"/>
      <c r="I115" s="234"/>
      <c r="J115" s="234"/>
      <c r="K115" s="234"/>
    </row>
    <row r="116" spans="3:11" ht="15">
      <c r="C116" s="234"/>
      <c r="D116" s="234"/>
      <c r="E116" s="234"/>
      <c r="F116" s="234"/>
      <c r="G116" s="234"/>
      <c r="H116" s="234"/>
      <c r="I116" s="234"/>
      <c r="J116" s="234"/>
      <c r="K116" s="234"/>
    </row>
    <row r="117" spans="3:11" ht="15">
      <c r="C117" s="234"/>
      <c r="D117" s="234"/>
      <c r="E117" s="234"/>
      <c r="F117" s="234"/>
      <c r="G117" s="234"/>
      <c r="H117" s="234"/>
      <c r="I117" s="234"/>
      <c r="J117" s="234"/>
      <c r="K117" s="234"/>
    </row>
    <row r="118" spans="3:11" ht="15">
      <c r="C118" s="234"/>
      <c r="D118" s="234"/>
      <c r="E118" s="234"/>
      <c r="F118" s="234"/>
      <c r="G118" s="234"/>
      <c r="H118" s="234"/>
      <c r="I118" s="234"/>
      <c r="J118" s="234"/>
      <c r="K118" s="234"/>
    </row>
    <row r="119" spans="3:11" ht="15">
      <c r="C119" s="234"/>
      <c r="D119" s="234"/>
      <c r="E119" s="234"/>
      <c r="F119" s="234"/>
      <c r="G119" s="234"/>
      <c r="H119" s="234"/>
      <c r="I119" s="234"/>
      <c r="J119" s="234"/>
      <c r="K119" s="234"/>
    </row>
    <row r="121" spans="4:6" ht="18.75">
      <c r="D121" s="235">
        <f>J108*3</f>
        <v>18385.916609665423</v>
      </c>
      <c r="E121" s="235"/>
      <c r="F121" s="235"/>
    </row>
  </sheetData>
  <sheetProtection/>
  <mergeCells count="10">
    <mergeCell ref="H1:L1"/>
    <mergeCell ref="D121:F121"/>
    <mergeCell ref="C113:K119"/>
    <mergeCell ref="I7:L7"/>
    <mergeCell ref="I9:L11"/>
    <mergeCell ref="C105:E106"/>
    <mergeCell ref="F105:I106"/>
    <mergeCell ref="J105:J107"/>
    <mergeCell ref="A64:L64"/>
    <mergeCell ref="C94:D9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6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31.421875" style="0" customWidth="1"/>
    <col min="4" max="4" width="12.28125" style="0" customWidth="1"/>
    <col min="5" max="5" width="20.57421875" style="0" customWidth="1"/>
    <col min="6" max="6" width="13.00390625" style="0" customWidth="1"/>
    <col min="7" max="7" width="16.8515625" style="0" customWidth="1"/>
    <col min="8" max="8" width="15.421875" style="0" customWidth="1"/>
    <col min="9" max="9" width="16.140625" style="0" customWidth="1"/>
    <col min="10" max="10" width="12.57421875" style="0" customWidth="1"/>
  </cols>
  <sheetData>
    <row r="1" spans="8:11" ht="33.75" customHeight="1">
      <c r="H1" s="257" t="s">
        <v>225</v>
      </c>
      <c r="I1" s="257"/>
      <c r="J1" s="257"/>
      <c r="K1" s="257"/>
    </row>
    <row r="2" ht="18.75">
      <c r="C2" s="92" t="s">
        <v>93</v>
      </c>
    </row>
    <row r="3" spans="3:6" ht="18.75">
      <c r="C3" s="10" t="s">
        <v>137</v>
      </c>
      <c r="D3" s="9"/>
      <c r="E3" s="9"/>
      <c r="F3" s="9"/>
    </row>
    <row r="4" ht="18.75">
      <c r="C4" s="10" t="s">
        <v>0</v>
      </c>
    </row>
    <row r="6" spans="3:5" ht="21">
      <c r="C6" s="11" t="s">
        <v>5</v>
      </c>
      <c r="D6" s="11"/>
      <c r="E6" s="11" t="s">
        <v>6</v>
      </c>
    </row>
    <row r="7" spans="3:12" ht="75">
      <c r="C7" s="2" t="s">
        <v>1</v>
      </c>
      <c r="D7" s="2" t="s">
        <v>2</v>
      </c>
      <c r="E7" s="2" t="s">
        <v>20</v>
      </c>
      <c r="F7" s="2" t="s">
        <v>2</v>
      </c>
      <c r="I7" s="246" t="s">
        <v>155</v>
      </c>
      <c r="J7" s="246"/>
      <c r="K7" s="246"/>
      <c r="L7" s="246"/>
    </row>
    <row r="8" spans="3:12" ht="18.75">
      <c r="C8" s="3" t="s">
        <v>88</v>
      </c>
      <c r="D8" s="87">
        <v>2</v>
      </c>
      <c r="E8" s="3" t="s">
        <v>3</v>
      </c>
      <c r="F8" s="87">
        <v>1</v>
      </c>
      <c r="I8" s="251" t="s">
        <v>168</v>
      </c>
      <c r="J8" s="251"/>
      <c r="K8" s="251"/>
      <c r="L8" s="251"/>
    </row>
    <row r="9" spans="3:13" ht="18.75">
      <c r="C9" s="5" t="s">
        <v>214</v>
      </c>
      <c r="D9" s="87">
        <v>5</v>
      </c>
      <c r="E9" s="3" t="s">
        <v>211</v>
      </c>
      <c r="F9" s="87">
        <v>1</v>
      </c>
      <c r="I9" s="237"/>
      <c r="J9" s="237"/>
      <c r="K9" s="237"/>
      <c r="L9" s="237"/>
      <c r="M9" s="13"/>
    </row>
    <row r="10" spans="3:12" ht="18.75">
      <c r="C10" s="5" t="s">
        <v>95</v>
      </c>
      <c r="D10" s="88">
        <v>0.5</v>
      </c>
      <c r="E10" s="5" t="s">
        <v>83</v>
      </c>
      <c r="F10" s="88">
        <v>1.5</v>
      </c>
      <c r="I10" s="237"/>
      <c r="J10" s="237"/>
      <c r="K10" s="237"/>
      <c r="L10" s="237"/>
    </row>
    <row r="11" spans="3:6" ht="18.75">
      <c r="C11" s="3" t="s">
        <v>215</v>
      </c>
      <c r="D11" s="88">
        <v>2</v>
      </c>
      <c r="E11" s="5" t="s">
        <v>84</v>
      </c>
      <c r="F11" s="88">
        <v>1</v>
      </c>
    </row>
    <row r="12" spans="3:6" ht="18.75">
      <c r="C12" s="5" t="s">
        <v>210</v>
      </c>
      <c r="D12" s="88">
        <v>1</v>
      </c>
      <c r="E12" s="5" t="s">
        <v>85</v>
      </c>
      <c r="F12" s="88">
        <v>1</v>
      </c>
    </row>
    <row r="13" spans="3:6" ht="18.75">
      <c r="C13" s="5" t="s">
        <v>205</v>
      </c>
      <c r="D13" s="88">
        <v>1</v>
      </c>
      <c r="E13" s="5" t="s">
        <v>86</v>
      </c>
      <c r="F13" s="88">
        <v>3</v>
      </c>
    </row>
    <row r="14" spans="3:6" ht="18.75">
      <c r="C14" s="3" t="s">
        <v>131</v>
      </c>
      <c r="D14" s="87">
        <v>0.5</v>
      </c>
      <c r="E14" s="3" t="s">
        <v>87</v>
      </c>
      <c r="F14" s="87">
        <v>1</v>
      </c>
    </row>
    <row r="15" spans="3:6" ht="16.5" thickBot="1">
      <c r="C15" s="67" t="s">
        <v>4</v>
      </c>
      <c r="D15" s="89">
        <f>D14+D13+D12+D11+D10+D9+D8</f>
        <v>12</v>
      </c>
      <c r="E15" s="68"/>
      <c r="F15" s="90">
        <f>F14+F13+F12+F11+F10+F9+F8</f>
        <v>9.5</v>
      </c>
    </row>
    <row r="16" spans="3:10" ht="60">
      <c r="C16" s="14" t="s">
        <v>8</v>
      </c>
      <c r="D16" s="14" t="s">
        <v>116</v>
      </c>
      <c r="E16" s="14" t="s">
        <v>10</v>
      </c>
      <c r="F16" s="14" t="s">
        <v>11</v>
      </c>
      <c r="G16" s="14" t="s">
        <v>144</v>
      </c>
      <c r="H16" s="14" t="s">
        <v>12</v>
      </c>
      <c r="I16" s="14" t="s">
        <v>13</v>
      </c>
      <c r="J16" s="14" t="s">
        <v>14</v>
      </c>
    </row>
    <row r="17" spans="3:10" ht="30">
      <c r="C17" s="14">
        <v>1</v>
      </c>
      <c r="D17" s="14">
        <v>2</v>
      </c>
      <c r="E17" s="14">
        <v>3</v>
      </c>
      <c r="F17" s="14">
        <v>4</v>
      </c>
      <c r="G17" s="14">
        <v>5</v>
      </c>
      <c r="H17" s="14" t="s">
        <v>15</v>
      </c>
      <c r="I17" s="14" t="s">
        <v>16</v>
      </c>
      <c r="J17" s="14" t="s">
        <v>17</v>
      </c>
    </row>
    <row r="18" spans="3:10" ht="18.75">
      <c r="C18" s="3" t="s">
        <v>88</v>
      </c>
      <c r="D18" s="18">
        <v>12645</v>
      </c>
      <c r="E18" s="15">
        <v>0.5</v>
      </c>
      <c r="F18" s="15">
        <f>SUM(E18*1970)</f>
        <v>985</v>
      </c>
      <c r="G18" s="15">
        <v>40</v>
      </c>
      <c r="H18" s="17">
        <f aca="true" t="shared" si="0" ref="H18:H24">SUM(F18/G18)</f>
        <v>24.625</v>
      </c>
      <c r="I18" s="18">
        <f aca="true" t="shared" si="1" ref="I18:I25">D18*12*1.302/1970</f>
        <v>100.2870456852792</v>
      </c>
      <c r="J18" s="18">
        <f aca="true" t="shared" si="2" ref="J18:J24">SUM(H18*I18)</f>
        <v>2469.5685000000003</v>
      </c>
    </row>
    <row r="19" spans="3:10" ht="18.75">
      <c r="C19" s="5" t="s">
        <v>94</v>
      </c>
      <c r="D19" s="15">
        <v>9024</v>
      </c>
      <c r="E19" s="15">
        <v>0.25</v>
      </c>
      <c r="F19" s="15">
        <f>SUM(E19*1970)</f>
        <v>492.5</v>
      </c>
      <c r="G19" s="15">
        <v>40</v>
      </c>
      <c r="H19" s="17">
        <f t="shared" si="0"/>
        <v>12.3125</v>
      </c>
      <c r="I19" s="18">
        <f t="shared" si="1"/>
        <v>71.5690233502538</v>
      </c>
      <c r="J19" s="18">
        <f t="shared" si="2"/>
        <v>881.1936</v>
      </c>
    </row>
    <row r="20" spans="3:10" ht="18.75">
      <c r="C20" s="5" t="s">
        <v>95</v>
      </c>
      <c r="D20" s="18">
        <v>9024</v>
      </c>
      <c r="E20" s="15">
        <v>0</v>
      </c>
      <c r="F20" s="15">
        <f>SUM(E20*1973)</f>
        <v>0</v>
      </c>
      <c r="G20" s="15">
        <v>40</v>
      </c>
      <c r="H20" s="17">
        <f t="shared" si="0"/>
        <v>0</v>
      </c>
      <c r="I20" s="18">
        <f t="shared" si="1"/>
        <v>71.5690233502538</v>
      </c>
      <c r="J20" s="18">
        <f t="shared" si="2"/>
        <v>0</v>
      </c>
    </row>
    <row r="21" spans="3:10" ht="18.75">
      <c r="C21" s="3" t="s">
        <v>215</v>
      </c>
      <c r="D21" s="15">
        <v>29090</v>
      </c>
      <c r="E21" s="15">
        <v>0</v>
      </c>
      <c r="F21" s="15">
        <f>SUM(E21*1973)</f>
        <v>0</v>
      </c>
      <c r="G21" s="15">
        <v>40</v>
      </c>
      <c r="H21" s="17">
        <f t="shared" si="0"/>
        <v>0</v>
      </c>
      <c r="I21" s="18">
        <f t="shared" si="1"/>
        <v>230.7117563451777</v>
      </c>
      <c r="J21" s="18">
        <f t="shared" si="2"/>
        <v>0</v>
      </c>
    </row>
    <row r="22" spans="3:10" ht="18.75">
      <c r="C22" s="5" t="s">
        <v>210</v>
      </c>
      <c r="D22" s="18">
        <v>23496</v>
      </c>
      <c r="E22" s="15">
        <v>0</v>
      </c>
      <c r="F22" s="15">
        <f>SUM(E22*1973)</f>
        <v>0</v>
      </c>
      <c r="G22" s="15">
        <v>40</v>
      </c>
      <c r="H22" s="17">
        <f t="shared" si="0"/>
        <v>0</v>
      </c>
      <c r="I22" s="18">
        <f t="shared" si="1"/>
        <v>186.34594111675128</v>
      </c>
      <c r="J22" s="18">
        <f t="shared" si="2"/>
        <v>0</v>
      </c>
    </row>
    <row r="23" spans="3:10" ht="18.75">
      <c r="C23" s="5" t="s">
        <v>205</v>
      </c>
      <c r="D23" s="18">
        <v>22951</v>
      </c>
      <c r="E23" s="15">
        <v>0</v>
      </c>
      <c r="F23" s="15">
        <f>SUM(E23*1973)</f>
        <v>0</v>
      </c>
      <c r="G23" s="15">
        <v>40</v>
      </c>
      <c r="H23" s="17">
        <f t="shared" si="0"/>
        <v>0</v>
      </c>
      <c r="I23" s="18">
        <f t="shared" si="1"/>
        <v>182.0235654822335</v>
      </c>
      <c r="J23" s="18">
        <f t="shared" si="2"/>
        <v>0</v>
      </c>
    </row>
    <row r="24" spans="3:10" ht="18.75">
      <c r="C24" s="3" t="s">
        <v>131</v>
      </c>
      <c r="D24" s="15">
        <v>6183</v>
      </c>
      <c r="E24" s="15">
        <v>0</v>
      </c>
      <c r="F24" s="15">
        <f>SUM(E24*1970)</f>
        <v>0</v>
      </c>
      <c r="G24" s="15">
        <v>40</v>
      </c>
      <c r="H24" s="17">
        <f t="shared" si="0"/>
        <v>0</v>
      </c>
      <c r="I24" s="18">
        <f t="shared" si="1"/>
        <v>49.03715329949239</v>
      </c>
      <c r="J24" s="18">
        <f t="shared" si="2"/>
        <v>0</v>
      </c>
    </row>
    <row r="25" spans="3:10" ht="15">
      <c r="C25" s="16" t="s">
        <v>18</v>
      </c>
      <c r="D25" s="20">
        <f>D21+D20+D19+D18+D22+D23+D24</f>
        <v>112413</v>
      </c>
      <c r="E25" s="15">
        <f>E21+E20+E19+E18+E22+E23+E24</f>
        <v>0.75</v>
      </c>
      <c r="F25" s="15">
        <f>SUM(F20:F21)</f>
        <v>0</v>
      </c>
      <c r="G25" s="15"/>
      <c r="H25" s="19">
        <f>SUM(H18:H24)</f>
        <v>36.9375</v>
      </c>
      <c r="I25" s="18">
        <f t="shared" si="1"/>
        <v>891.5435086294417</v>
      </c>
      <c r="J25" s="20">
        <f>J21+J20+J19+J18+J22+J23+J24</f>
        <v>3350.7621000000004</v>
      </c>
    </row>
    <row r="26" spans="3:6" ht="15">
      <c r="C26" s="1"/>
      <c r="D26" s="1"/>
      <c r="E26" s="1"/>
      <c r="F26" s="1"/>
    </row>
    <row r="27" spans="3:6" ht="15">
      <c r="C27" s="1" t="s">
        <v>119</v>
      </c>
      <c r="D27" s="1"/>
      <c r="E27" s="1"/>
      <c r="F27" s="1"/>
    </row>
    <row r="28" spans="3:6" ht="0.75" customHeight="1">
      <c r="C28" s="1"/>
      <c r="D28" s="1"/>
      <c r="E28" s="1"/>
      <c r="F28" s="1"/>
    </row>
    <row r="29" spans="3:6" ht="15" hidden="1">
      <c r="C29" s="1"/>
      <c r="D29" s="1"/>
      <c r="E29" s="1"/>
      <c r="F29" s="1"/>
    </row>
    <row r="30" spans="3:6" ht="15" hidden="1">
      <c r="C30" s="1"/>
      <c r="D30" s="1"/>
      <c r="E30" s="1"/>
      <c r="F30" s="1"/>
    </row>
    <row r="31" spans="3:6" ht="15" hidden="1">
      <c r="C31" s="1"/>
      <c r="D31" s="1"/>
      <c r="E31" s="1"/>
      <c r="F31" s="1"/>
    </row>
    <row r="32" spans="3:6" ht="15" hidden="1">
      <c r="C32" s="1"/>
      <c r="D32" s="1"/>
      <c r="E32" s="1"/>
      <c r="F32" s="1"/>
    </row>
    <row r="33" spans="3:6" ht="15" hidden="1">
      <c r="C33" s="1"/>
      <c r="D33" s="1"/>
      <c r="E33" s="1"/>
      <c r="F33" s="1"/>
    </row>
    <row r="34" spans="3:6" ht="15" hidden="1">
      <c r="C34" s="1"/>
      <c r="D34" s="1"/>
      <c r="E34" s="1"/>
      <c r="F34" s="1"/>
    </row>
    <row r="35" spans="3:6" ht="15" hidden="1">
      <c r="C35" s="1"/>
      <c r="D35" s="1"/>
      <c r="E35" s="1"/>
      <c r="F35" s="1"/>
    </row>
    <row r="36" spans="3:6" ht="15">
      <c r="C36" s="1"/>
      <c r="D36" s="1"/>
      <c r="E36" s="1"/>
      <c r="F36" s="1"/>
    </row>
    <row r="37" spans="3:6" ht="15">
      <c r="C37" s="1"/>
      <c r="D37" s="1"/>
      <c r="E37" s="1"/>
      <c r="F37" s="1"/>
    </row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2.25" customHeight="1">
      <c r="C40" s="1"/>
      <c r="D40" s="1"/>
      <c r="E40" s="1"/>
      <c r="F40" s="1"/>
    </row>
    <row r="41" spans="3:6" ht="18.75">
      <c r="C41" s="12" t="s">
        <v>19</v>
      </c>
      <c r="D41" s="1"/>
      <c r="E41" s="1"/>
      <c r="F41" s="1"/>
    </row>
    <row r="42" spans="3:6" ht="15.75" thickBot="1">
      <c r="C42" s="1"/>
      <c r="D42" s="1"/>
      <c r="E42" s="1"/>
      <c r="F42" s="1"/>
    </row>
    <row r="43" spans="3:10" ht="75.75" thickBot="1">
      <c r="C43" s="14" t="s">
        <v>8</v>
      </c>
      <c r="D43" s="14" t="s">
        <v>9</v>
      </c>
      <c r="E43" s="14" t="s">
        <v>10</v>
      </c>
      <c r="F43" s="30" t="s">
        <v>34</v>
      </c>
      <c r="G43" s="30" t="s">
        <v>142</v>
      </c>
      <c r="H43" s="14" t="s">
        <v>68</v>
      </c>
      <c r="I43" s="14" t="s">
        <v>66</v>
      </c>
      <c r="J43" s="14" t="s">
        <v>14</v>
      </c>
    </row>
    <row r="44" spans="3:10" ht="15">
      <c r="C44" s="14">
        <v>1</v>
      </c>
      <c r="D44" s="14">
        <v>2</v>
      </c>
      <c r="E44" s="14">
        <v>3</v>
      </c>
      <c r="F44" s="14">
        <v>4</v>
      </c>
      <c r="G44" s="14">
        <v>5</v>
      </c>
      <c r="H44" s="14" t="s">
        <v>65</v>
      </c>
      <c r="I44" s="14" t="s">
        <v>67</v>
      </c>
      <c r="J44" s="14" t="s">
        <v>17</v>
      </c>
    </row>
    <row r="45" spans="3:10" ht="18.75">
      <c r="C45" s="3" t="s">
        <v>3</v>
      </c>
      <c r="D45" s="71">
        <v>33774</v>
      </c>
      <c r="E45" s="18">
        <v>0</v>
      </c>
      <c r="F45" s="15">
        <f aca="true" t="shared" si="3" ref="F45:F51">SUM(E45*1974)</f>
        <v>0</v>
      </c>
      <c r="G45" s="15">
        <v>40</v>
      </c>
      <c r="H45" s="84">
        <f aca="true" t="shared" si="4" ref="H45:H51">SUM(F45/G45)</f>
        <v>0</v>
      </c>
      <c r="I45" s="18">
        <f aca="true" t="shared" si="5" ref="I45:I51">D45*12*1.302/1970</f>
        <v>267.8603939086295</v>
      </c>
      <c r="J45" s="18">
        <f aca="true" t="shared" si="6" ref="J45:J51">SUM(H45*I45)</f>
        <v>0</v>
      </c>
    </row>
    <row r="46" spans="3:10" ht="18.75">
      <c r="C46" s="3" t="s">
        <v>211</v>
      </c>
      <c r="D46" s="71">
        <v>28288.16</v>
      </c>
      <c r="E46" s="18">
        <v>0</v>
      </c>
      <c r="F46" s="15">
        <f t="shared" si="3"/>
        <v>0</v>
      </c>
      <c r="G46" s="15">
        <v>40</v>
      </c>
      <c r="H46" s="84">
        <f t="shared" si="4"/>
        <v>0</v>
      </c>
      <c r="I46" s="18">
        <f t="shared" si="5"/>
        <v>224.35239179695432</v>
      </c>
      <c r="J46" s="18">
        <f t="shared" si="6"/>
        <v>0</v>
      </c>
    </row>
    <row r="47" spans="3:10" ht="18.75">
      <c r="C47" s="5" t="s">
        <v>73</v>
      </c>
      <c r="D47" s="71">
        <v>19588</v>
      </c>
      <c r="E47" s="18">
        <v>0</v>
      </c>
      <c r="F47" s="15">
        <f t="shared" si="3"/>
        <v>0</v>
      </c>
      <c r="G47" s="15">
        <v>40</v>
      </c>
      <c r="H47" s="84">
        <f t="shared" si="4"/>
        <v>0</v>
      </c>
      <c r="I47" s="18">
        <f t="shared" si="5"/>
        <v>155.35173197969544</v>
      </c>
      <c r="J47" s="18">
        <f t="shared" si="6"/>
        <v>0</v>
      </c>
    </row>
    <row r="48" spans="3:10" ht="18.75">
      <c r="C48" s="5" t="s">
        <v>84</v>
      </c>
      <c r="D48" s="71">
        <v>20205</v>
      </c>
      <c r="E48" s="18">
        <v>0</v>
      </c>
      <c r="F48" s="15">
        <f t="shared" si="3"/>
        <v>0</v>
      </c>
      <c r="G48" s="15">
        <v>40</v>
      </c>
      <c r="H48" s="84">
        <f t="shared" si="4"/>
        <v>0</v>
      </c>
      <c r="I48" s="18">
        <f t="shared" si="5"/>
        <v>160.24513705583755</v>
      </c>
      <c r="J48" s="18">
        <f t="shared" si="6"/>
        <v>0</v>
      </c>
    </row>
    <row r="49" spans="3:10" ht="18.75">
      <c r="C49" s="5" t="s">
        <v>85</v>
      </c>
      <c r="D49" s="71">
        <v>8650</v>
      </c>
      <c r="E49" s="18">
        <v>0</v>
      </c>
      <c r="F49" s="15">
        <f>SUM(E49*1970)</f>
        <v>0</v>
      </c>
      <c r="G49" s="15">
        <v>40</v>
      </c>
      <c r="H49" s="84">
        <f t="shared" si="4"/>
        <v>0</v>
      </c>
      <c r="I49" s="18">
        <f t="shared" si="5"/>
        <v>68.60284263959392</v>
      </c>
      <c r="J49" s="18">
        <f t="shared" si="6"/>
        <v>0</v>
      </c>
    </row>
    <row r="50" spans="3:10" ht="18.75">
      <c r="C50" s="5" t="s">
        <v>86</v>
      </c>
      <c r="D50" s="71">
        <v>0</v>
      </c>
      <c r="E50" s="18">
        <v>0</v>
      </c>
      <c r="F50" s="15">
        <f t="shared" si="3"/>
        <v>0</v>
      </c>
      <c r="G50" s="15">
        <v>40</v>
      </c>
      <c r="H50" s="84">
        <f t="shared" si="4"/>
        <v>0</v>
      </c>
      <c r="I50" s="18">
        <f t="shared" si="5"/>
        <v>0</v>
      </c>
      <c r="J50" s="18">
        <f t="shared" si="6"/>
        <v>0</v>
      </c>
    </row>
    <row r="51" spans="3:11" ht="18.75">
      <c r="C51" s="171" t="s">
        <v>87</v>
      </c>
      <c r="D51" s="133">
        <v>11016</v>
      </c>
      <c r="E51" s="128">
        <v>0</v>
      </c>
      <c r="F51" s="126">
        <f t="shared" si="3"/>
        <v>0</v>
      </c>
      <c r="G51" s="126">
        <v>40</v>
      </c>
      <c r="H51" s="132">
        <f t="shared" si="4"/>
        <v>0</v>
      </c>
      <c r="I51" s="128">
        <f t="shared" si="5"/>
        <v>87.36750456852792</v>
      </c>
      <c r="J51" s="128">
        <f t="shared" si="6"/>
        <v>0</v>
      </c>
      <c r="K51" s="135"/>
    </row>
    <row r="52" spans="3:11" ht="14.25" customHeight="1">
      <c r="C52" s="172" t="s">
        <v>18</v>
      </c>
      <c r="D52" s="133">
        <f>SUM(D45:D47)</f>
        <v>81650.16</v>
      </c>
      <c r="E52" s="128">
        <f>SUM(E45:E51)</f>
        <v>0</v>
      </c>
      <c r="F52" s="128"/>
      <c r="G52" s="128"/>
      <c r="H52" s="136">
        <f>SUM(H45:H51)</f>
        <v>0</v>
      </c>
      <c r="I52" s="128">
        <f>SUM(I45:I51)</f>
        <v>963.7800019492386</v>
      </c>
      <c r="J52" s="136">
        <f>J51+J50+J49+J48+J47+J46+J45</f>
        <v>0</v>
      </c>
      <c r="K52" s="135"/>
    </row>
    <row r="53" spans="3:11" ht="28.5" customHeight="1" hidden="1" thickBot="1">
      <c r="C53" s="135"/>
      <c r="D53" s="135"/>
      <c r="E53" s="135"/>
      <c r="F53" s="135"/>
      <c r="G53" s="135"/>
      <c r="H53" s="135"/>
      <c r="I53" s="135"/>
      <c r="J53" s="135"/>
      <c r="K53" s="135"/>
    </row>
    <row r="54" spans="3:11" ht="15" hidden="1">
      <c r="C54" s="173" t="s">
        <v>21</v>
      </c>
      <c r="D54" s="149"/>
      <c r="E54" s="149"/>
      <c r="F54" s="149"/>
      <c r="G54" s="135"/>
      <c r="H54" s="135"/>
      <c r="I54" s="135"/>
      <c r="J54" s="135"/>
      <c r="K54" s="135"/>
    </row>
    <row r="55" spans="3:11" ht="15" hidden="1">
      <c r="C55" s="135"/>
      <c r="D55" s="135"/>
      <c r="E55" s="135"/>
      <c r="F55" s="135"/>
      <c r="G55" s="135"/>
      <c r="H55" s="135"/>
      <c r="I55" s="135"/>
      <c r="J55" s="135"/>
      <c r="K55" s="135"/>
    </row>
    <row r="56" spans="3:11" ht="60.75" hidden="1" thickBot="1">
      <c r="C56" s="174" t="s">
        <v>22</v>
      </c>
      <c r="D56" s="175" t="s">
        <v>23</v>
      </c>
      <c r="E56" s="175" t="s">
        <v>24</v>
      </c>
      <c r="F56" s="175" t="s">
        <v>109</v>
      </c>
      <c r="G56" s="175" t="s">
        <v>108</v>
      </c>
      <c r="H56" s="175" t="s">
        <v>27</v>
      </c>
      <c r="I56" s="175" t="s">
        <v>28</v>
      </c>
      <c r="J56" s="176" t="s">
        <v>14</v>
      </c>
      <c r="K56" s="135"/>
    </row>
    <row r="57" spans="3:11" ht="15" hidden="1">
      <c r="C57" s="177">
        <v>1</v>
      </c>
      <c r="D57" s="177">
        <v>2</v>
      </c>
      <c r="E57" s="177">
        <v>3</v>
      </c>
      <c r="F57" s="177">
        <v>4</v>
      </c>
      <c r="G57" s="177" t="s">
        <v>29</v>
      </c>
      <c r="H57" s="177">
        <v>6</v>
      </c>
      <c r="I57" s="177">
        <v>7</v>
      </c>
      <c r="J57" s="177" t="s">
        <v>30</v>
      </c>
      <c r="K57" s="135"/>
    </row>
    <row r="58" spans="3:11" ht="15" hidden="1">
      <c r="C58" s="125"/>
      <c r="D58" s="125"/>
      <c r="E58" s="125"/>
      <c r="F58" s="125"/>
      <c r="G58" s="125"/>
      <c r="H58" s="125"/>
      <c r="I58" s="125"/>
      <c r="J58" s="145"/>
      <c r="K58" s="135"/>
    </row>
    <row r="59" spans="3:11" ht="15" hidden="1">
      <c r="C59" s="125"/>
      <c r="D59" s="125"/>
      <c r="E59" s="125"/>
      <c r="F59" s="125"/>
      <c r="G59" s="125"/>
      <c r="H59" s="125"/>
      <c r="I59" s="125"/>
      <c r="J59" s="145"/>
      <c r="K59" s="135"/>
    </row>
    <row r="60" spans="3:11" ht="15" hidden="1">
      <c r="C60" s="125"/>
      <c r="D60" s="125"/>
      <c r="E60" s="125"/>
      <c r="F60" s="125"/>
      <c r="G60" s="125"/>
      <c r="H60" s="125"/>
      <c r="I60" s="125"/>
      <c r="J60" s="145"/>
      <c r="K60" s="135"/>
    </row>
    <row r="61" spans="3:11" ht="15" hidden="1">
      <c r="C61" s="125"/>
      <c r="D61" s="125"/>
      <c r="E61" s="125"/>
      <c r="F61" s="125"/>
      <c r="G61" s="125"/>
      <c r="H61" s="125"/>
      <c r="I61" s="125"/>
      <c r="J61" s="145"/>
      <c r="K61" s="135"/>
    </row>
    <row r="62" spans="3:11" ht="13.5" customHeight="1" hidden="1" thickBot="1">
      <c r="C62" s="127"/>
      <c r="D62" s="127"/>
      <c r="E62" s="127"/>
      <c r="F62" s="125"/>
      <c r="G62" s="127"/>
      <c r="H62" s="127"/>
      <c r="I62" s="127"/>
      <c r="J62" s="178"/>
      <c r="K62" s="135"/>
    </row>
    <row r="63" spans="3:11" ht="35.25" customHeight="1" hidden="1" thickBot="1">
      <c r="C63" s="179"/>
      <c r="D63" s="180"/>
      <c r="E63" s="180"/>
      <c r="F63" s="180"/>
      <c r="G63" s="181"/>
      <c r="H63" s="180"/>
      <c r="I63" s="180"/>
      <c r="J63" s="182"/>
      <c r="K63" s="135"/>
    </row>
    <row r="64" spans="3:11" ht="15">
      <c r="C64" s="148"/>
      <c r="D64" s="148"/>
      <c r="E64" s="148"/>
      <c r="F64" s="148"/>
      <c r="G64" s="148"/>
      <c r="H64" s="148"/>
      <c r="I64" s="148"/>
      <c r="J64" s="148"/>
      <c r="K64" s="135"/>
    </row>
    <row r="65" spans="3:11" ht="15">
      <c r="C65" s="183" t="s">
        <v>112</v>
      </c>
      <c r="D65" s="148"/>
      <c r="E65" s="148"/>
      <c r="F65" s="148"/>
      <c r="G65" s="148"/>
      <c r="H65" s="148"/>
      <c r="I65" s="148"/>
      <c r="J65" s="148"/>
      <c r="K65" s="135"/>
    </row>
    <row r="66" spans="2:11" ht="15">
      <c r="B66" s="9"/>
      <c r="C66" s="183"/>
      <c r="D66" s="183"/>
      <c r="E66" s="148"/>
      <c r="F66" s="183" t="s">
        <v>156</v>
      </c>
      <c r="G66" s="148"/>
      <c r="H66" s="148"/>
      <c r="I66" s="148"/>
      <c r="J66" s="148"/>
      <c r="K66" s="135"/>
    </row>
    <row r="67" spans="2:11" ht="15.75" thickBot="1">
      <c r="B67" s="9"/>
      <c r="C67" s="183"/>
      <c r="D67" s="183"/>
      <c r="E67" s="148"/>
      <c r="F67" s="183"/>
      <c r="G67" s="148"/>
      <c r="H67" s="148"/>
      <c r="I67" s="148"/>
      <c r="J67" s="148"/>
      <c r="K67" s="135"/>
    </row>
    <row r="68" spans="3:11" ht="75.75" thickBot="1">
      <c r="C68" s="174" t="s">
        <v>31</v>
      </c>
      <c r="D68" s="175" t="s">
        <v>32</v>
      </c>
      <c r="E68" s="175" t="s">
        <v>33</v>
      </c>
      <c r="F68" s="175" t="s">
        <v>34</v>
      </c>
      <c r="G68" s="175" t="s">
        <v>89</v>
      </c>
      <c r="H68" s="175" t="s">
        <v>35</v>
      </c>
      <c r="I68" s="175" t="s">
        <v>36</v>
      </c>
      <c r="J68" s="176" t="s">
        <v>14</v>
      </c>
      <c r="K68" s="135"/>
    </row>
    <row r="69" spans="3:11" ht="15">
      <c r="C69" s="177">
        <v>1</v>
      </c>
      <c r="D69" s="177">
        <v>2</v>
      </c>
      <c r="E69" s="177">
        <v>3</v>
      </c>
      <c r="F69" s="177">
        <v>4</v>
      </c>
      <c r="G69" s="177">
        <v>5</v>
      </c>
      <c r="H69" s="177" t="s">
        <v>37</v>
      </c>
      <c r="I69" s="177">
        <v>7</v>
      </c>
      <c r="J69" s="177" t="s">
        <v>38</v>
      </c>
      <c r="K69" s="135"/>
    </row>
    <row r="70" spans="3:11" ht="31.5" customHeight="1">
      <c r="C70" s="125" t="s">
        <v>148</v>
      </c>
      <c r="D70" s="125" t="s">
        <v>47</v>
      </c>
      <c r="E70" s="125">
        <v>1</v>
      </c>
      <c r="F70" s="123">
        <v>39.52</v>
      </c>
      <c r="G70" s="123">
        <v>0.02</v>
      </c>
      <c r="H70" s="125">
        <f>E70/F70</f>
        <v>0.025303643724696356</v>
      </c>
      <c r="I70" s="125">
        <v>0</v>
      </c>
      <c r="J70" s="145">
        <f>H70*I70</f>
        <v>0</v>
      </c>
      <c r="K70" s="135"/>
    </row>
    <row r="71" spans="3:11" ht="13.5" customHeight="1">
      <c r="C71" s="125" t="s">
        <v>147</v>
      </c>
      <c r="D71" s="125" t="s">
        <v>47</v>
      </c>
      <c r="E71" s="125">
        <v>1</v>
      </c>
      <c r="F71" s="123">
        <v>39.52</v>
      </c>
      <c r="G71" s="123">
        <v>0.02</v>
      </c>
      <c r="H71" s="125">
        <f>E71/F71</f>
        <v>0.025303643724696356</v>
      </c>
      <c r="I71" s="125">
        <v>980</v>
      </c>
      <c r="J71" s="145">
        <f>H71*I71</f>
        <v>24.79757085020243</v>
      </c>
      <c r="K71" s="135"/>
    </row>
    <row r="72" spans="3:11" ht="15" hidden="1">
      <c r="C72" s="125"/>
      <c r="D72" s="125"/>
      <c r="E72" s="125"/>
      <c r="F72" s="125"/>
      <c r="G72" s="125"/>
      <c r="H72" s="125"/>
      <c r="I72" s="146"/>
      <c r="J72" s="184"/>
      <c r="K72" s="135"/>
    </row>
    <row r="73" spans="3:11" ht="15">
      <c r="C73" s="185" t="s">
        <v>122</v>
      </c>
      <c r="D73" s="125"/>
      <c r="E73" s="185"/>
      <c r="F73" s="125"/>
      <c r="G73" s="125"/>
      <c r="H73" s="125"/>
      <c r="I73" s="185"/>
      <c r="J73" s="145">
        <f>J71+J70</f>
        <v>24.79757085020243</v>
      </c>
      <c r="K73" s="135"/>
    </row>
    <row r="74" spans="3:11" ht="15">
      <c r="C74" s="135"/>
      <c r="D74" s="135"/>
      <c r="E74" s="135"/>
      <c r="F74" s="148"/>
      <c r="G74" s="135"/>
      <c r="H74" s="148"/>
      <c r="I74" s="135"/>
      <c r="J74" s="135"/>
      <c r="K74" s="135"/>
    </row>
    <row r="75" spans="3:11" ht="15">
      <c r="C75" s="183" t="s">
        <v>40</v>
      </c>
      <c r="D75" s="135"/>
      <c r="E75" s="135"/>
      <c r="F75" s="148"/>
      <c r="G75" s="135"/>
      <c r="H75" s="135"/>
      <c r="I75" s="135"/>
      <c r="J75" s="135"/>
      <c r="K75" s="135"/>
    </row>
    <row r="76" spans="3:11" ht="1.5" customHeight="1">
      <c r="C76" s="173" t="s">
        <v>42</v>
      </c>
      <c r="D76" s="149"/>
      <c r="E76" s="149"/>
      <c r="F76" s="149"/>
      <c r="G76" s="135"/>
      <c r="H76" s="135"/>
      <c r="I76" s="135"/>
      <c r="J76" s="135"/>
      <c r="K76" s="135"/>
    </row>
    <row r="77" spans="3:11" ht="7.5" customHeight="1" thickBot="1">
      <c r="C77" s="135"/>
      <c r="D77" s="135"/>
      <c r="E77" s="135"/>
      <c r="F77" s="135"/>
      <c r="G77" s="135"/>
      <c r="H77" s="135"/>
      <c r="I77" s="135"/>
      <c r="J77" s="135"/>
      <c r="K77" s="135"/>
    </row>
    <row r="78" spans="3:11" ht="44.25" customHeight="1" thickBot="1">
      <c r="C78" s="186" t="s">
        <v>43</v>
      </c>
      <c r="D78" s="150" t="s">
        <v>44</v>
      </c>
      <c r="E78" s="150" t="s">
        <v>33</v>
      </c>
      <c r="F78" s="150" t="s">
        <v>213</v>
      </c>
      <c r="G78" s="150" t="s">
        <v>52</v>
      </c>
      <c r="H78" s="150" t="s">
        <v>45</v>
      </c>
      <c r="I78" s="150" t="s">
        <v>46</v>
      </c>
      <c r="J78" s="151" t="s">
        <v>14</v>
      </c>
      <c r="K78" s="135"/>
    </row>
    <row r="79" spans="3:11" ht="22.5" customHeight="1">
      <c r="C79" s="152">
        <v>1</v>
      </c>
      <c r="D79" s="152">
        <v>2</v>
      </c>
      <c r="E79" s="152">
        <v>3</v>
      </c>
      <c r="F79" s="152">
        <v>4</v>
      </c>
      <c r="G79" s="152">
        <v>5</v>
      </c>
      <c r="H79" s="152" t="s">
        <v>37</v>
      </c>
      <c r="I79" s="152">
        <v>7</v>
      </c>
      <c r="J79" s="152" t="s">
        <v>38</v>
      </c>
      <c r="K79" s="135"/>
    </row>
    <row r="80" spans="3:11" ht="17.25" customHeight="1">
      <c r="C80" s="187" t="s">
        <v>127</v>
      </c>
      <c r="D80" s="125" t="s">
        <v>47</v>
      </c>
      <c r="E80" s="125">
        <v>400</v>
      </c>
      <c r="F80" s="123">
        <v>39.52</v>
      </c>
      <c r="G80" s="123">
        <v>0.02</v>
      </c>
      <c r="H80" s="188">
        <f>E80/F80*G80</f>
        <v>0.20242914979757085</v>
      </c>
      <c r="I80" s="125">
        <v>8.3</v>
      </c>
      <c r="J80" s="189">
        <f>SUM(H80*I80)</f>
        <v>1.6801619433198383</v>
      </c>
      <c r="K80" s="135"/>
    </row>
    <row r="81" spans="3:11" ht="17.25" customHeight="1">
      <c r="C81" s="190" t="s">
        <v>198</v>
      </c>
      <c r="D81" s="125" t="s">
        <v>47</v>
      </c>
      <c r="E81" s="125">
        <v>4</v>
      </c>
      <c r="F81" s="123">
        <v>39.52</v>
      </c>
      <c r="G81" s="123">
        <v>0.02</v>
      </c>
      <c r="H81" s="188">
        <f>E81/F81*G81</f>
        <v>0.0020242914979757085</v>
      </c>
      <c r="I81" s="125">
        <v>4165.62</v>
      </c>
      <c r="J81" s="189">
        <f>SUM(H81*I81)</f>
        <v>8.43242914979757</v>
      </c>
      <c r="K81" s="135"/>
    </row>
    <row r="82" spans="3:11" ht="20.25" customHeight="1">
      <c r="C82" s="153" t="s">
        <v>122</v>
      </c>
      <c r="D82" s="153"/>
      <c r="E82" s="153"/>
      <c r="F82" s="124"/>
      <c r="G82" s="124"/>
      <c r="H82" s="153"/>
      <c r="I82" s="153"/>
      <c r="J82" s="154">
        <f>SUM(J80:J81)</f>
        <v>10.112591093117409</v>
      </c>
      <c r="K82" s="135"/>
    </row>
    <row r="83" spans="3:11" ht="18.75" customHeight="1">
      <c r="C83" s="153" t="s">
        <v>128</v>
      </c>
      <c r="D83" s="153"/>
      <c r="E83" s="153"/>
      <c r="F83" s="124"/>
      <c r="G83" s="124"/>
      <c r="H83" s="153"/>
      <c r="I83" s="153"/>
      <c r="J83" s="154">
        <f>J73+J82</f>
        <v>34.910161943319835</v>
      </c>
      <c r="K83" s="135"/>
    </row>
    <row r="84" spans="3:11" ht="0.75" customHeight="1" hidden="1">
      <c r="C84" s="153"/>
      <c r="D84" s="153"/>
      <c r="E84" s="153"/>
      <c r="F84" s="124"/>
      <c r="G84" s="124"/>
      <c r="H84" s="153"/>
      <c r="I84" s="153"/>
      <c r="J84" s="155"/>
      <c r="K84" s="135"/>
    </row>
    <row r="85" spans="3:11" ht="16.5" customHeight="1" hidden="1" thickBot="1">
      <c r="C85" s="191"/>
      <c r="D85" s="157"/>
      <c r="E85" s="157"/>
      <c r="F85" s="156"/>
      <c r="G85" s="156"/>
      <c r="H85" s="157"/>
      <c r="I85" s="157"/>
      <c r="J85" s="158"/>
      <c r="K85" s="135"/>
    </row>
    <row r="86" spans="3:11" ht="15" hidden="1">
      <c r="C86" s="135"/>
      <c r="D86" s="135"/>
      <c r="E86" s="135"/>
      <c r="F86" s="192"/>
      <c r="G86" s="192"/>
      <c r="H86" s="135"/>
      <c r="I86" s="135"/>
      <c r="J86" s="135"/>
      <c r="K86" s="135"/>
    </row>
    <row r="87" spans="3:11" ht="15">
      <c r="C87" s="135"/>
      <c r="D87" s="135"/>
      <c r="E87" s="135"/>
      <c r="F87" s="192"/>
      <c r="G87" s="192"/>
      <c r="H87" s="135"/>
      <c r="I87" s="135"/>
      <c r="J87" s="135"/>
      <c r="K87" s="135"/>
    </row>
    <row r="88" spans="3:11" ht="51" customHeight="1" hidden="1">
      <c r="C88" s="135"/>
      <c r="D88" s="135"/>
      <c r="E88" s="135"/>
      <c r="F88" s="135"/>
      <c r="G88" s="135"/>
      <c r="H88" s="135"/>
      <c r="I88" s="135"/>
      <c r="J88" s="135"/>
      <c r="K88" s="135"/>
    </row>
    <row r="89" spans="3:11" ht="12.75" customHeight="1">
      <c r="C89" s="135"/>
      <c r="D89" s="135"/>
      <c r="E89" s="135"/>
      <c r="F89" s="135"/>
      <c r="G89" s="135"/>
      <c r="H89" s="135"/>
      <c r="I89" s="135"/>
      <c r="J89" s="135"/>
      <c r="K89" s="135"/>
    </row>
    <row r="90" spans="3:11" ht="15.75" thickBot="1">
      <c r="C90" s="173" t="s">
        <v>58</v>
      </c>
      <c r="D90" s="135"/>
      <c r="E90" s="135"/>
      <c r="F90" s="135"/>
      <c r="G90" s="135"/>
      <c r="H90" s="135"/>
      <c r="I90" s="135"/>
      <c r="J90" s="135"/>
      <c r="K90" s="135"/>
    </row>
    <row r="91" spans="3:11" ht="90">
      <c r="C91" s="193" t="s">
        <v>48</v>
      </c>
      <c r="D91" s="194" t="s">
        <v>49</v>
      </c>
      <c r="E91" s="194" t="s">
        <v>33</v>
      </c>
      <c r="F91" s="194" t="s">
        <v>75</v>
      </c>
      <c r="G91" s="194" t="s">
        <v>117</v>
      </c>
      <c r="H91" s="194" t="s">
        <v>45</v>
      </c>
      <c r="I91" s="194" t="s">
        <v>46</v>
      </c>
      <c r="J91" s="195" t="s">
        <v>14</v>
      </c>
      <c r="K91" s="135"/>
    </row>
    <row r="92" spans="3:11" ht="15">
      <c r="C92" s="196">
        <v>1</v>
      </c>
      <c r="D92" s="125">
        <v>2</v>
      </c>
      <c r="E92" s="125">
        <v>3</v>
      </c>
      <c r="F92" s="125">
        <v>4</v>
      </c>
      <c r="G92" s="125">
        <v>5</v>
      </c>
      <c r="H92" s="125" t="s">
        <v>37</v>
      </c>
      <c r="I92" s="125">
        <v>7</v>
      </c>
      <c r="J92" s="197" t="s">
        <v>38</v>
      </c>
      <c r="K92" s="135"/>
    </row>
    <row r="93" spans="3:11" ht="15">
      <c r="C93" s="196" t="s">
        <v>54</v>
      </c>
      <c r="D93" s="125" t="s">
        <v>55</v>
      </c>
      <c r="E93" s="125">
        <v>0.5</v>
      </c>
      <c r="F93" s="123">
        <v>39.52</v>
      </c>
      <c r="G93" s="123">
        <v>0.02</v>
      </c>
      <c r="H93" s="188">
        <f>SUM(E93/F93*G93)</f>
        <v>0.00025303643724696357</v>
      </c>
      <c r="I93" s="125">
        <v>500</v>
      </c>
      <c r="J93" s="189">
        <f>SUM(H93*I93)</f>
        <v>0.12651821862348178</v>
      </c>
      <c r="K93" s="135"/>
    </row>
    <row r="94" spans="3:11" ht="15">
      <c r="C94" s="196" t="s">
        <v>104</v>
      </c>
      <c r="D94" s="125" t="s">
        <v>55</v>
      </c>
      <c r="E94" s="125">
        <v>0.5</v>
      </c>
      <c r="F94" s="123">
        <v>39.52</v>
      </c>
      <c r="G94" s="123">
        <v>0.02</v>
      </c>
      <c r="H94" s="188">
        <f>SUM(E94/F94*G94)</f>
        <v>0.00025303643724696357</v>
      </c>
      <c r="I94" s="125">
        <v>1000</v>
      </c>
      <c r="J94" s="189">
        <f>SUM(H94*I94)</f>
        <v>0.25303643724696356</v>
      </c>
      <c r="K94" s="135"/>
    </row>
    <row r="95" spans="3:11" ht="15">
      <c r="C95" s="198" t="s">
        <v>110</v>
      </c>
      <c r="D95" s="127" t="s">
        <v>55</v>
      </c>
      <c r="E95" s="127">
        <v>50</v>
      </c>
      <c r="F95" s="127">
        <v>39.52</v>
      </c>
      <c r="G95" s="127">
        <v>0.02</v>
      </c>
      <c r="H95" s="199">
        <f>SUM(E95/F95*G95)</f>
        <v>0.025303643724696356</v>
      </c>
      <c r="I95" s="127">
        <v>42.5</v>
      </c>
      <c r="J95" s="200">
        <f>SUM(H95*I95)</f>
        <v>1.0754048582995952</v>
      </c>
      <c r="K95" s="135"/>
    </row>
    <row r="96" spans="3:11" ht="15">
      <c r="C96" s="201" t="s">
        <v>122</v>
      </c>
      <c r="D96" s="202"/>
      <c r="E96" s="202"/>
      <c r="F96" s="202"/>
      <c r="G96" s="202"/>
      <c r="H96" s="202"/>
      <c r="I96" s="202"/>
      <c r="J96" s="203">
        <f>J95+J94+J93</f>
        <v>1.4549595141700404</v>
      </c>
      <c r="K96" s="135"/>
    </row>
    <row r="97" spans="3:11" ht="9.75" customHeight="1" thickBot="1">
      <c r="C97" s="183"/>
      <c r="D97" s="204"/>
      <c r="E97" s="204"/>
      <c r="F97" s="204"/>
      <c r="G97" s="204"/>
      <c r="H97" s="204"/>
      <c r="I97" s="204"/>
      <c r="J97" s="204"/>
      <c r="K97" s="135"/>
    </row>
    <row r="98" spans="3:11" ht="105">
      <c r="C98" s="193" t="s">
        <v>48</v>
      </c>
      <c r="D98" s="194" t="s">
        <v>49</v>
      </c>
      <c r="E98" s="194" t="s">
        <v>33</v>
      </c>
      <c r="F98" s="194" t="s">
        <v>50</v>
      </c>
      <c r="G98" s="194" t="s">
        <v>117</v>
      </c>
      <c r="H98" s="194" t="s">
        <v>45</v>
      </c>
      <c r="I98" s="194" t="s">
        <v>46</v>
      </c>
      <c r="J98" s="195" t="s">
        <v>14</v>
      </c>
      <c r="K98" s="135"/>
    </row>
    <row r="99" spans="3:11" ht="15">
      <c r="C99" s="196">
        <v>1</v>
      </c>
      <c r="D99" s="125">
        <v>2</v>
      </c>
      <c r="E99" s="125">
        <v>3</v>
      </c>
      <c r="F99" s="125">
        <v>4</v>
      </c>
      <c r="G99" s="125">
        <v>5</v>
      </c>
      <c r="H99" s="125" t="s">
        <v>37</v>
      </c>
      <c r="I99" s="125">
        <v>7</v>
      </c>
      <c r="J99" s="197" t="s">
        <v>38</v>
      </c>
      <c r="K99" s="135"/>
    </row>
    <row r="100" spans="3:11" ht="15">
      <c r="C100" s="187"/>
      <c r="D100" s="125"/>
      <c r="E100" s="125"/>
      <c r="F100" s="123"/>
      <c r="G100" s="123"/>
      <c r="H100" s="188"/>
      <c r="I100" s="125"/>
      <c r="J100" s="189"/>
      <c r="K100" s="135"/>
    </row>
    <row r="101" spans="3:11" ht="15">
      <c r="C101" s="196"/>
      <c r="D101" s="125"/>
      <c r="E101" s="125"/>
      <c r="F101" s="123"/>
      <c r="G101" s="123"/>
      <c r="H101" s="188"/>
      <c r="I101" s="125"/>
      <c r="J101" s="189"/>
      <c r="K101" s="135"/>
    </row>
    <row r="102" spans="3:11" ht="14.25" customHeight="1" thickBot="1">
      <c r="C102" s="205"/>
      <c r="D102" s="159"/>
      <c r="E102" s="159"/>
      <c r="F102" s="159"/>
      <c r="G102" s="159"/>
      <c r="H102" s="159"/>
      <c r="I102" s="159"/>
      <c r="J102" s="160">
        <f>SUM(J100:J101)</f>
        <v>0</v>
      </c>
      <c r="K102" s="135"/>
    </row>
    <row r="103" spans="3:11" ht="15.75" customHeight="1" hidden="1">
      <c r="C103" s="204"/>
      <c r="D103" s="204"/>
      <c r="E103" s="204"/>
      <c r="F103" s="204"/>
      <c r="G103" s="204"/>
      <c r="H103" s="204"/>
      <c r="I103" s="204"/>
      <c r="J103" s="204"/>
      <c r="K103" s="135"/>
    </row>
    <row r="104" spans="3:11" ht="15" hidden="1">
      <c r="C104" s="204"/>
      <c r="D104" s="204"/>
      <c r="E104" s="204"/>
      <c r="F104" s="204"/>
      <c r="G104" s="204"/>
      <c r="H104" s="204"/>
      <c r="I104" s="204"/>
      <c r="J104" s="204"/>
      <c r="K104" s="135"/>
    </row>
    <row r="105" spans="3:11" ht="15">
      <c r="C105" s="135"/>
      <c r="D105" s="135"/>
      <c r="E105" s="135"/>
      <c r="F105" s="135"/>
      <c r="G105" s="135"/>
      <c r="H105" s="135"/>
      <c r="I105" s="135"/>
      <c r="J105" s="135"/>
      <c r="K105" s="135"/>
    </row>
    <row r="106" spans="3:11" ht="15.75">
      <c r="C106" s="206" t="s">
        <v>56</v>
      </c>
      <c r="D106" s="207"/>
      <c r="E106" s="207"/>
      <c r="F106" s="135"/>
      <c r="G106" s="135"/>
      <c r="H106" s="135"/>
      <c r="I106" s="135"/>
      <c r="J106" s="135"/>
      <c r="K106" s="135"/>
    </row>
    <row r="107" spans="3:11" ht="15">
      <c r="C107" s="135"/>
      <c r="D107" s="135"/>
      <c r="E107" s="135"/>
      <c r="F107" s="135"/>
      <c r="G107" s="135"/>
      <c r="H107" s="135"/>
      <c r="I107" s="135"/>
      <c r="J107" s="135"/>
      <c r="K107" s="135"/>
    </row>
    <row r="108" spans="3:11" ht="15">
      <c r="C108" s="249" t="s">
        <v>118</v>
      </c>
      <c r="D108" s="249"/>
      <c r="E108" s="249"/>
      <c r="F108" s="249" t="s">
        <v>58</v>
      </c>
      <c r="G108" s="249"/>
      <c r="H108" s="249"/>
      <c r="I108" s="249"/>
      <c r="J108" s="249" t="s">
        <v>64</v>
      </c>
      <c r="K108" s="135"/>
    </row>
    <row r="109" spans="3:11" ht="15">
      <c r="C109" s="249"/>
      <c r="D109" s="249"/>
      <c r="E109" s="249"/>
      <c r="F109" s="249"/>
      <c r="G109" s="249"/>
      <c r="H109" s="249"/>
      <c r="I109" s="249"/>
      <c r="J109" s="249"/>
      <c r="K109" s="135"/>
    </row>
    <row r="110" spans="3:11" ht="15">
      <c r="C110" s="208" t="s">
        <v>59</v>
      </c>
      <c r="D110" s="208" t="s">
        <v>60</v>
      </c>
      <c r="E110" s="208" t="s">
        <v>61</v>
      </c>
      <c r="F110" s="208" t="s">
        <v>111</v>
      </c>
      <c r="G110" s="208" t="s">
        <v>63</v>
      </c>
      <c r="H110" s="208" t="s">
        <v>71</v>
      </c>
      <c r="I110" s="208" t="s">
        <v>70</v>
      </c>
      <c r="J110" s="249"/>
      <c r="K110" s="135"/>
    </row>
    <row r="111" spans="3:11" ht="15.75">
      <c r="C111" s="128">
        <f>J25</f>
        <v>3350.7621000000004</v>
      </c>
      <c r="D111" s="126"/>
      <c r="E111" s="126">
        <v>0</v>
      </c>
      <c r="F111" s="128">
        <f>J73+J83</f>
        <v>59.70773279352227</v>
      </c>
      <c r="G111" s="126"/>
      <c r="H111" s="128">
        <f>J96+J102</f>
        <v>1.4549595141700404</v>
      </c>
      <c r="I111" s="128">
        <f>J52</f>
        <v>0</v>
      </c>
      <c r="J111" s="209">
        <f>J25+J52+J73+J83+J96+J102</f>
        <v>3411.924792307693</v>
      </c>
      <c r="K111" s="135"/>
    </row>
    <row r="112" spans="3:11" ht="15" hidden="1">
      <c r="C112" s="135"/>
      <c r="D112" s="135"/>
      <c r="E112" s="135"/>
      <c r="F112" s="135"/>
      <c r="G112" s="135"/>
      <c r="H112" s="135"/>
      <c r="I112" s="135"/>
      <c r="J112" s="135"/>
      <c r="K112" s="135"/>
    </row>
    <row r="113" spans="3:11" ht="15">
      <c r="C113" s="135"/>
      <c r="D113" s="135"/>
      <c r="E113" s="135"/>
      <c r="F113" s="135"/>
      <c r="G113" s="135"/>
      <c r="H113" s="135"/>
      <c r="I113" s="135"/>
      <c r="J113" s="135"/>
      <c r="K113" s="135"/>
    </row>
    <row r="114" spans="3:11" ht="1.5" customHeight="1">
      <c r="C114" s="135"/>
      <c r="D114" s="135"/>
      <c r="E114" s="135"/>
      <c r="F114" s="135"/>
      <c r="G114" s="135"/>
      <c r="H114" s="135"/>
      <c r="I114" s="135"/>
      <c r="J114" s="135"/>
      <c r="K114" s="135"/>
    </row>
    <row r="115" spans="3:11" ht="15" hidden="1">
      <c r="C115" s="135"/>
      <c r="D115" s="135"/>
      <c r="E115" s="135"/>
      <c r="F115" s="135"/>
      <c r="G115" s="135"/>
      <c r="H115" s="135"/>
      <c r="I115" s="135"/>
      <c r="J115" s="135"/>
      <c r="K115" s="135"/>
    </row>
    <row r="116" spans="3:11" ht="15">
      <c r="C116" s="250" t="s">
        <v>219</v>
      </c>
      <c r="D116" s="250"/>
      <c r="E116" s="250"/>
      <c r="F116" s="250"/>
      <c r="G116" s="250"/>
      <c r="H116" s="250"/>
      <c r="I116" s="250"/>
      <c r="J116" s="250"/>
      <c r="K116" s="250"/>
    </row>
    <row r="117" spans="3:11" ht="15">
      <c r="C117" s="250"/>
      <c r="D117" s="250"/>
      <c r="E117" s="250"/>
      <c r="F117" s="250"/>
      <c r="G117" s="250"/>
      <c r="H117" s="250"/>
      <c r="I117" s="250"/>
      <c r="J117" s="250"/>
      <c r="K117" s="250"/>
    </row>
    <row r="118" spans="3:11" ht="15">
      <c r="C118" s="250"/>
      <c r="D118" s="250"/>
      <c r="E118" s="250"/>
      <c r="F118" s="250"/>
      <c r="G118" s="250"/>
      <c r="H118" s="250"/>
      <c r="I118" s="250"/>
      <c r="J118" s="250"/>
      <c r="K118" s="250"/>
    </row>
    <row r="119" spans="3:11" ht="15">
      <c r="C119" s="250"/>
      <c r="D119" s="250"/>
      <c r="E119" s="250"/>
      <c r="F119" s="250"/>
      <c r="G119" s="250"/>
      <c r="H119" s="250"/>
      <c r="I119" s="250"/>
      <c r="J119" s="250"/>
      <c r="K119" s="250"/>
    </row>
    <row r="120" spans="3:11" ht="15"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3:11" ht="15">
      <c r="C121" s="250"/>
      <c r="D121" s="250"/>
      <c r="E121" s="250"/>
      <c r="F121" s="250"/>
      <c r="G121" s="250"/>
      <c r="H121" s="250"/>
      <c r="I121" s="250"/>
      <c r="J121" s="250"/>
      <c r="K121" s="250"/>
    </row>
    <row r="122" spans="3:11" ht="15" hidden="1">
      <c r="C122" s="250"/>
      <c r="D122" s="250"/>
      <c r="E122" s="250"/>
      <c r="F122" s="250"/>
      <c r="G122" s="250"/>
      <c r="H122" s="250"/>
      <c r="I122" s="250"/>
      <c r="J122" s="250"/>
      <c r="K122" s="250"/>
    </row>
    <row r="123" spans="3:11" ht="15">
      <c r="C123" s="135"/>
      <c r="D123" s="135"/>
      <c r="E123" s="135"/>
      <c r="F123" s="135"/>
      <c r="G123" s="135"/>
      <c r="H123" s="135"/>
      <c r="I123" s="135"/>
      <c r="J123" s="135"/>
      <c r="K123" s="135"/>
    </row>
    <row r="124" spans="3:11" ht="18.75">
      <c r="C124" s="135"/>
      <c r="D124" s="210">
        <f>J111*40</f>
        <v>136476.99169230773</v>
      </c>
      <c r="E124" s="135"/>
      <c r="F124" s="135"/>
      <c r="G124" s="135"/>
      <c r="H124" s="135"/>
      <c r="I124" s="135"/>
      <c r="J124" s="135"/>
      <c r="K124" s="135"/>
    </row>
    <row r="125" spans="3:11" ht="15">
      <c r="C125" s="135"/>
      <c r="D125" s="135"/>
      <c r="E125" s="135"/>
      <c r="F125" s="135"/>
      <c r="G125" s="135"/>
      <c r="H125" s="135"/>
      <c r="I125" s="135"/>
      <c r="J125" s="135"/>
      <c r="K125" s="135"/>
    </row>
    <row r="126" spans="3:11" ht="15">
      <c r="C126" s="135"/>
      <c r="D126" s="135"/>
      <c r="E126" s="135"/>
      <c r="F126" s="135"/>
      <c r="G126" s="135"/>
      <c r="H126" s="135"/>
      <c r="I126" s="135"/>
      <c r="J126" s="135"/>
      <c r="K126" s="135"/>
    </row>
  </sheetData>
  <sheetProtection/>
  <mergeCells count="8">
    <mergeCell ref="H1:K1"/>
    <mergeCell ref="I7:L7"/>
    <mergeCell ref="I9:L10"/>
    <mergeCell ref="C108:E109"/>
    <mergeCell ref="F108:I109"/>
    <mergeCell ref="J108:J110"/>
    <mergeCell ref="C116:K122"/>
    <mergeCell ref="I8:L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7"/>
  <sheetViews>
    <sheetView zoomScalePageLayoutView="0" workbookViewId="0" topLeftCell="C1">
      <selection activeCell="H1" sqref="H1:L1"/>
    </sheetView>
  </sheetViews>
  <sheetFormatPr defaultColWidth="9.140625" defaultRowHeight="15"/>
  <cols>
    <col min="3" max="3" width="31.421875" style="0" customWidth="1"/>
    <col min="4" max="4" width="12.28125" style="0" customWidth="1"/>
    <col min="5" max="5" width="20.57421875" style="0" customWidth="1"/>
    <col min="6" max="6" width="13.00390625" style="0" customWidth="1"/>
    <col min="7" max="7" width="15.421875" style="0" customWidth="1"/>
    <col min="8" max="8" width="11.421875" style="0" customWidth="1"/>
    <col min="9" max="9" width="16.140625" style="0" customWidth="1"/>
    <col min="10" max="10" width="12.57421875" style="0" customWidth="1"/>
  </cols>
  <sheetData>
    <row r="1" spans="8:12" ht="33" customHeight="1">
      <c r="H1" s="257" t="s">
        <v>226</v>
      </c>
      <c r="I1" s="257"/>
      <c r="J1" s="257"/>
      <c r="K1" s="257"/>
      <c r="L1" s="257"/>
    </row>
    <row r="2" ht="18.75">
      <c r="C2" s="92" t="s">
        <v>93</v>
      </c>
    </row>
    <row r="3" spans="3:6" ht="18.75">
      <c r="C3" s="10" t="s">
        <v>137</v>
      </c>
      <c r="D3" s="9"/>
      <c r="E3" s="9"/>
      <c r="F3" s="9"/>
    </row>
    <row r="4" ht="18.75">
      <c r="C4" s="10" t="s">
        <v>0</v>
      </c>
    </row>
    <row r="6" spans="3:5" ht="21">
      <c r="C6" s="11" t="s">
        <v>5</v>
      </c>
      <c r="D6" s="11"/>
      <c r="E6" s="11" t="s">
        <v>6</v>
      </c>
    </row>
    <row r="7" spans="3:12" ht="75">
      <c r="C7" s="2" t="s">
        <v>1</v>
      </c>
      <c r="D7" s="2" t="s">
        <v>2</v>
      </c>
      <c r="E7" s="2" t="s">
        <v>20</v>
      </c>
      <c r="F7" s="2" t="s">
        <v>2</v>
      </c>
      <c r="I7" s="246" t="s">
        <v>153</v>
      </c>
      <c r="J7" s="246"/>
      <c r="K7" s="246"/>
      <c r="L7" s="246"/>
    </row>
    <row r="8" spans="3:6" ht="18.75">
      <c r="C8" s="3" t="s">
        <v>88</v>
      </c>
      <c r="D8" s="87">
        <v>2</v>
      </c>
      <c r="E8" s="3" t="s">
        <v>3</v>
      </c>
      <c r="F8" s="87">
        <v>1</v>
      </c>
    </row>
    <row r="9" spans="3:13" ht="18.75">
      <c r="C9" s="5" t="s">
        <v>214</v>
      </c>
      <c r="D9" s="87">
        <v>5</v>
      </c>
      <c r="E9" s="3" t="s">
        <v>211</v>
      </c>
      <c r="F9" s="87">
        <v>1</v>
      </c>
      <c r="I9" s="237" t="s">
        <v>169</v>
      </c>
      <c r="J9" s="237"/>
      <c r="K9" s="237"/>
      <c r="L9" s="237"/>
      <c r="M9" s="13"/>
    </row>
    <row r="10" spans="3:12" ht="18.75">
      <c r="C10" s="5" t="s">
        <v>95</v>
      </c>
      <c r="D10" s="88">
        <v>0.5</v>
      </c>
      <c r="E10" s="5" t="s">
        <v>83</v>
      </c>
      <c r="F10" s="88">
        <v>1.5</v>
      </c>
      <c r="I10" s="237"/>
      <c r="J10" s="237"/>
      <c r="K10" s="237"/>
      <c r="L10" s="237"/>
    </row>
    <row r="11" spans="3:6" ht="18.75">
      <c r="C11" s="3" t="s">
        <v>215</v>
      </c>
      <c r="D11" s="88">
        <v>2</v>
      </c>
      <c r="E11" s="5" t="s">
        <v>84</v>
      </c>
      <c r="F11" s="88">
        <v>1</v>
      </c>
    </row>
    <row r="12" spans="3:6" ht="18.75">
      <c r="C12" s="5" t="s">
        <v>210</v>
      </c>
      <c r="D12" s="88">
        <v>1</v>
      </c>
      <c r="E12" s="5" t="s">
        <v>85</v>
      </c>
      <c r="F12" s="88">
        <v>1</v>
      </c>
    </row>
    <row r="13" spans="3:6" ht="18.75">
      <c r="C13" s="5" t="s">
        <v>205</v>
      </c>
      <c r="D13" s="88">
        <v>1</v>
      </c>
      <c r="E13" s="5" t="s">
        <v>86</v>
      </c>
      <c r="F13" s="88">
        <v>3</v>
      </c>
    </row>
    <row r="14" spans="3:6" ht="18.75">
      <c r="C14" s="3" t="s">
        <v>131</v>
      </c>
      <c r="D14" s="87">
        <v>0.5</v>
      </c>
      <c r="E14" s="3" t="s">
        <v>87</v>
      </c>
      <c r="F14" s="87">
        <v>1</v>
      </c>
    </row>
    <row r="15" spans="3:6" ht="16.5" thickBot="1">
      <c r="C15" s="67" t="s">
        <v>4</v>
      </c>
      <c r="D15" s="89">
        <f>D14+D13+D12+D11+D10+D9+D8</f>
        <v>12</v>
      </c>
      <c r="E15" s="68"/>
      <c r="F15" s="90">
        <f>F14+F13+F12+F11+F10+F9+F8</f>
        <v>9.5</v>
      </c>
    </row>
    <row r="16" spans="3:10" ht="75">
      <c r="C16" s="14" t="s">
        <v>8</v>
      </c>
      <c r="D16" s="14" t="s">
        <v>116</v>
      </c>
      <c r="E16" s="14" t="s">
        <v>10</v>
      </c>
      <c r="F16" s="14" t="s">
        <v>11</v>
      </c>
      <c r="G16" s="14" t="s">
        <v>142</v>
      </c>
      <c r="H16" s="14" t="s">
        <v>12</v>
      </c>
      <c r="I16" s="14" t="s">
        <v>13</v>
      </c>
      <c r="J16" s="14" t="s">
        <v>14</v>
      </c>
    </row>
    <row r="17" spans="3:10" ht="30">
      <c r="C17" s="14">
        <v>1</v>
      </c>
      <c r="D17" s="14">
        <v>2</v>
      </c>
      <c r="E17" s="14">
        <v>3</v>
      </c>
      <c r="F17" s="14">
        <v>4</v>
      </c>
      <c r="G17" s="14">
        <v>5</v>
      </c>
      <c r="H17" s="14" t="s">
        <v>15</v>
      </c>
      <c r="I17" s="14" t="s">
        <v>188</v>
      </c>
      <c r="J17" s="14" t="s">
        <v>17</v>
      </c>
    </row>
    <row r="18" spans="3:10" ht="18.75">
      <c r="C18" s="3" t="s">
        <v>88</v>
      </c>
      <c r="D18" s="18">
        <v>12645</v>
      </c>
      <c r="E18" s="15">
        <v>0.5</v>
      </c>
      <c r="F18" s="15">
        <f aca="true" t="shared" si="0" ref="F18:F23">SUM(E18*1970)</f>
        <v>985</v>
      </c>
      <c r="G18" s="15">
        <v>600</v>
      </c>
      <c r="H18" s="17">
        <f aca="true" t="shared" si="1" ref="H18:H24">SUM(F18/G18)</f>
        <v>1.6416666666666666</v>
      </c>
      <c r="I18" s="18">
        <f aca="true" t="shared" si="2" ref="I18:I24">D18*12*1.302/1970</f>
        <v>100.2870456852792</v>
      </c>
      <c r="J18" s="18">
        <f aca="true" t="shared" si="3" ref="J18:J24">SUM(H18*I18)</f>
        <v>164.6379</v>
      </c>
    </row>
    <row r="19" spans="3:10" ht="18.75">
      <c r="C19" s="5" t="s">
        <v>94</v>
      </c>
      <c r="D19" s="15">
        <v>18048</v>
      </c>
      <c r="E19" s="15">
        <v>3</v>
      </c>
      <c r="F19" s="15">
        <f t="shared" si="0"/>
        <v>5910</v>
      </c>
      <c r="G19" s="15">
        <v>600</v>
      </c>
      <c r="H19" s="17">
        <f t="shared" si="1"/>
        <v>9.85</v>
      </c>
      <c r="I19" s="18">
        <f t="shared" si="2"/>
        <v>143.1380467005076</v>
      </c>
      <c r="J19" s="18">
        <f t="shared" si="3"/>
        <v>1409.9097599999998</v>
      </c>
    </row>
    <row r="20" spans="3:10" ht="18.75">
      <c r="C20" s="5" t="s">
        <v>95</v>
      </c>
      <c r="D20" s="18">
        <v>9024</v>
      </c>
      <c r="E20" s="15">
        <v>0</v>
      </c>
      <c r="F20" s="15">
        <f t="shared" si="0"/>
        <v>0</v>
      </c>
      <c r="G20" s="15">
        <v>600</v>
      </c>
      <c r="H20" s="17">
        <f t="shared" si="1"/>
        <v>0</v>
      </c>
      <c r="I20" s="18">
        <f t="shared" si="2"/>
        <v>71.5690233502538</v>
      </c>
      <c r="J20" s="18">
        <f t="shared" si="3"/>
        <v>0</v>
      </c>
    </row>
    <row r="21" spans="3:10" ht="18.75">
      <c r="C21" s="3" t="s">
        <v>215</v>
      </c>
      <c r="D21" s="15">
        <v>36900.26</v>
      </c>
      <c r="E21" s="15">
        <v>1</v>
      </c>
      <c r="F21" s="15">
        <f t="shared" si="0"/>
        <v>1970</v>
      </c>
      <c r="G21" s="15">
        <v>600</v>
      </c>
      <c r="H21" s="17">
        <f t="shared" si="1"/>
        <v>3.283333333333333</v>
      </c>
      <c r="I21" s="18">
        <f t="shared" si="2"/>
        <v>292.65465088324873</v>
      </c>
      <c r="J21" s="18">
        <f t="shared" si="3"/>
        <v>960.8827704</v>
      </c>
    </row>
    <row r="22" spans="3:10" ht="18.75">
      <c r="C22" s="5" t="s">
        <v>210</v>
      </c>
      <c r="D22" s="15">
        <v>18048</v>
      </c>
      <c r="E22" s="15">
        <v>0</v>
      </c>
      <c r="F22" s="15">
        <f t="shared" si="0"/>
        <v>0</v>
      </c>
      <c r="G22" s="15">
        <v>600</v>
      </c>
      <c r="H22" s="17">
        <f t="shared" si="1"/>
        <v>0</v>
      </c>
      <c r="I22" s="18">
        <f t="shared" si="2"/>
        <v>143.1380467005076</v>
      </c>
      <c r="J22" s="18">
        <f t="shared" si="3"/>
        <v>0</v>
      </c>
    </row>
    <row r="23" spans="3:10" ht="18.75">
      <c r="C23" s="5" t="s">
        <v>205</v>
      </c>
      <c r="D23" s="128">
        <v>9024</v>
      </c>
      <c r="E23" s="15">
        <v>0.25</v>
      </c>
      <c r="F23" s="15">
        <f t="shared" si="0"/>
        <v>492.5</v>
      </c>
      <c r="G23" s="15">
        <v>600</v>
      </c>
      <c r="H23" s="17">
        <f t="shared" si="1"/>
        <v>0.8208333333333333</v>
      </c>
      <c r="I23" s="18">
        <f t="shared" si="2"/>
        <v>71.5690233502538</v>
      </c>
      <c r="J23" s="18">
        <f t="shared" si="3"/>
        <v>58.74623999999999</v>
      </c>
    </row>
    <row r="24" spans="3:10" ht="18.75">
      <c r="C24" s="3" t="s">
        <v>131</v>
      </c>
      <c r="D24" s="15">
        <v>12366</v>
      </c>
      <c r="E24" s="15">
        <v>0</v>
      </c>
      <c r="F24" s="15">
        <f>SUM(E24*1973)</f>
        <v>0</v>
      </c>
      <c r="G24" s="15">
        <v>600</v>
      </c>
      <c r="H24" s="17">
        <f t="shared" si="1"/>
        <v>0</v>
      </c>
      <c r="I24" s="18">
        <f t="shared" si="2"/>
        <v>98.07430659898478</v>
      </c>
      <c r="J24" s="18">
        <f t="shared" si="3"/>
        <v>0</v>
      </c>
    </row>
    <row r="25" spans="3:10" ht="15">
      <c r="C25" s="16" t="s">
        <v>18</v>
      </c>
      <c r="D25" s="15">
        <f>D21+D20+D19+D18</f>
        <v>76617.26000000001</v>
      </c>
      <c r="E25" s="15">
        <f>E21+E20+E19+E18+E22+E23+E24</f>
        <v>4.75</v>
      </c>
      <c r="F25" s="15">
        <f>SUM(F20:F21)</f>
        <v>1970</v>
      </c>
      <c r="G25" s="15"/>
      <c r="H25" s="19">
        <f>SUM(H18:H21)</f>
        <v>14.775</v>
      </c>
      <c r="I25" s="18">
        <f>D25*12*1.302/1974</f>
        <v>606.4174621276597</v>
      </c>
      <c r="J25" s="20">
        <f>J21+J20+J19+J18+J22+J23+J24</f>
        <v>2594.1766704</v>
      </c>
    </row>
    <row r="26" spans="3:6" ht="15">
      <c r="C26" s="1"/>
      <c r="D26" s="1"/>
      <c r="E26" s="1"/>
      <c r="F26" s="1"/>
    </row>
    <row r="27" spans="3:6" ht="15">
      <c r="C27" s="1" t="s">
        <v>119</v>
      </c>
      <c r="D27" s="1"/>
      <c r="E27" s="1"/>
      <c r="F27" s="1"/>
    </row>
    <row r="28" spans="3:6" ht="0.75" customHeight="1">
      <c r="C28" s="1"/>
      <c r="D28" s="1"/>
      <c r="E28" s="1"/>
      <c r="F28" s="1"/>
    </row>
    <row r="29" spans="3:6" ht="15" hidden="1">
      <c r="C29" s="1"/>
      <c r="D29" s="1"/>
      <c r="E29" s="1"/>
      <c r="F29" s="1"/>
    </row>
    <row r="30" spans="3:6" ht="15" hidden="1">
      <c r="C30" s="1"/>
      <c r="D30" s="1"/>
      <c r="E30" s="1"/>
      <c r="F30" s="1"/>
    </row>
    <row r="31" spans="3:6" ht="15" hidden="1">
      <c r="C31" s="1"/>
      <c r="D31" s="1"/>
      <c r="E31" s="1"/>
      <c r="F31" s="1"/>
    </row>
    <row r="32" spans="3:6" ht="15" hidden="1">
      <c r="C32" s="1"/>
      <c r="D32" s="1"/>
      <c r="E32" s="1"/>
      <c r="F32" s="1"/>
    </row>
    <row r="33" spans="3:6" ht="15" hidden="1">
      <c r="C33" s="1"/>
      <c r="D33" s="1"/>
      <c r="E33" s="1"/>
      <c r="F33" s="1"/>
    </row>
    <row r="34" spans="3:6" ht="15" hidden="1">
      <c r="C34" s="1"/>
      <c r="D34" s="1"/>
      <c r="E34" s="1"/>
      <c r="F34" s="1"/>
    </row>
    <row r="35" spans="3:6" ht="15" hidden="1">
      <c r="C35" s="1"/>
      <c r="D35" s="1"/>
      <c r="E35" s="1"/>
      <c r="F35" s="1"/>
    </row>
    <row r="36" spans="3:6" ht="15">
      <c r="C36" s="1"/>
      <c r="D36" s="1"/>
      <c r="E36" s="1"/>
      <c r="F36" s="1"/>
    </row>
    <row r="37" spans="3:6" ht="15">
      <c r="C37" s="1"/>
      <c r="D37" s="1"/>
      <c r="E37" s="1"/>
      <c r="F37" s="1"/>
    </row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2.25" customHeight="1">
      <c r="C40" s="1"/>
      <c r="D40" s="1"/>
      <c r="E40" s="1"/>
      <c r="F40" s="1"/>
    </row>
    <row r="41" spans="3:6" ht="18.75">
      <c r="C41" s="12" t="s">
        <v>19</v>
      </c>
      <c r="D41" s="1"/>
      <c r="E41" s="1"/>
      <c r="F41" s="1"/>
    </row>
    <row r="42" spans="3:6" ht="15.75" thickBot="1">
      <c r="C42" s="1"/>
      <c r="D42" s="1"/>
      <c r="E42" s="1"/>
      <c r="F42" s="1"/>
    </row>
    <row r="43" spans="3:10" ht="75.75" thickBot="1">
      <c r="C43" s="14" t="s">
        <v>8</v>
      </c>
      <c r="D43" s="14" t="s">
        <v>9</v>
      </c>
      <c r="E43" s="14" t="s">
        <v>10</v>
      </c>
      <c r="F43" s="30" t="s">
        <v>34</v>
      </c>
      <c r="G43" s="30" t="s">
        <v>142</v>
      </c>
      <c r="H43" s="14" t="s">
        <v>68</v>
      </c>
      <c r="I43" s="14" t="s">
        <v>66</v>
      </c>
      <c r="J43" s="14" t="s">
        <v>14</v>
      </c>
    </row>
    <row r="44" spans="3:10" ht="15">
      <c r="C44" s="14">
        <v>1</v>
      </c>
      <c r="D44" s="14">
        <v>2</v>
      </c>
      <c r="E44" s="14">
        <v>3</v>
      </c>
      <c r="F44" s="14">
        <v>4</v>
      </c>
      <c r="G44" s="14">
        <v>5</v>
      </c>
      <c r="H44" s="14" t="s">
        <v>65</v>
      </c>
      <c r="I44" s="14" t="s">
        <v>67</v>
      </c>
      <c r="J44" s="14" t="s">
        <v>17</v>
      </c>
    </row>
    <row r="45" spans="3:10" ht="18.75">
      <c r="C45" s="3" t="s">
        <v>3</v>
      </c>
      <c r="D45" s="71">
        <v>33774</v>
      </c>
      <c r="E45" s="18">
        <v>0.25</v>
      </c>
      <c r="F45" s="15">
        <f>SUM(E45*1974)</f>
        <v>493.5</v>
      </c>
      <c r="G45" s="15">
        <v>600</v>
      </c>
      <c r="H45" s="84">
        <f aca="true" t="shared" si="4" ref="H45:H51">SUM(F45/G45)</f>
        <v>0.8225</v>
      </c>
      <c r="I45" s="18">
        <f aca="true" t="shared" si="5" ref="I45:I51">D45*12*1.302/1970</f>
        <v>267.8603939086295</v>
      </c>
      <c r="J45" s="18">
        <f aca="true" t="shared" si="6" ref="J45:J51">SUM(H45*I45)</f>
        <v>220.31517398984775</v>
      </c>
    </row>
    <row r="46" spans="3:10" ht="18.75">
      <c r="C46" s="3" t="s">
        <v>211</v>
      </c>
      <c r="D46" s="71">
        <v>28288.16</v>
      </c>
      <c r="E46" s="18">
        <v>0.25</v>
      </c>
      <c r="F46" s="15">
        <f>SUM(E46*1974)</f>
        <v>493.5</v>
      </c>
      <c r="G46" s="15">
        <v>600</v>
      </c>
      <c r="H46" s="84">
        <f t="shared" si="4"/>
        <v>0.8225</v>
      </c>
      <c r="I46" s="18">
        <f t="shared" si="5"/>
        <v>224.35239179695432</v>
      </c>
      <c r="J46" s="18">
        <f t="shared" si="6"/>
        <v>184.52984225299494</v>
      </c>
    </row>
    <row r="47" spans="3:10" ht="18.75">
      <c r="C47" s="5" t="s">
        <v>73</v>
      </c>
      <c r="D47" s="71">
        <v>19588</v>
      </c>
      <c r="E47" s="18">
        <v>0.25</v>
      </c>
      <c r="F47" s="15">
        <f>SUM(E47*1974)</f>
        <v>493.5</v>
      </c>
      <c r="G47" s="15">
        <v>600</v>
      </c>
      <c r="H47" s="84">
        <f t="shared" si="4"/>
        <v>0.8225</v>
      </c>
      <c r="I47" s="18">
        <f t="shared" si="5"/>
        <v>155.35173197969544</v>
      </c>
      <c r="J47" s="18">
        <f t="shared" si="6"/>
        <v>127.7767995532995</v>
      </c>
    </row>
    <row r="48" spans="3:10" ht="18.75">
      <c r="C48" s="5" t="s">
        <v>84</v>
      </c>
      <c r="D48" s="71">
        <v>20205</v>
      </c>
      <c r="E48" s="18">
        <v>0.25</v>
      </c>
      <c r="F48" s="15">
        <f>SUM(E48*1974)</f>
        <v>493.5</v>
      </c>
      <c r="G48" s="15">
        <v>600</v>
      </c>
      <c r="H48" s="84">
        <f t="shared" si="4"/>
        <v>0.8225</v>
      </c>
      <c r="I48" s="18">
        <f t="shared" si="5"/>
        <v>160.24513705583755</v>
      </c>
      <c r="J48" s="18">
        <f t="shared" si="6"/>
        <v>131.8016252284264</v>
      </c>
    </row>
    <row r="49" spans="3:10" ht="18.75">
      <c r="C49" s="5" t="s">
        <v>85</v>
      </c>
      <c r="D49" s="71">
        <v>18048</v>
      </c>
      <c r="E49" s="18">
        <v>1</v>
      </c>
      <c r="F49" s="15">
        <f>SUM(E49*1970)</f>
        <v>1970</v>
      </c>
      <c r="G49" s="15">
        <v>600</v>
      </c>
      <c r="H49" s="84">
        <f t="shared" si="4"/>
        <v>3.283333333333333</v>
      </c>
      <c r="I49" s="18">
        <f t="shared" si="5"/>
        <v>143.1380467005076</v>
      </c>
      <c r="J49" s="18">
        <f t="shared" si="6"/>
        <v>469.96991999999995</v>
      </c>
    </row>
    <row r="50" spans="3:10" ht="18.75">
      <c r="C50" s="5" t="s">
        <v>86</v>
      </c>
      <c r="D50" s="71">
        <v>0</v>
      </c>
      <c r="E50" s="18">
        <v>0</v>
      </c>
      <c r="F50" s="15">
        <f>SUM(E50*1970)</f>
        <v>0</v>
      </c>
      <c r="G50" s="15">
        <v>600</v>
      </c>
      <c r="H50" s="84">
        <f t="shared" si="4"/>
        <v>0</v>
      </c>
      <c r="I50" s="18">
        <f t="shared" si="5"/>
        <v>0</v>
      </c>
      <c r="J50" s="18">
        <f t="shared" si="6"/>
        <v>0</v>
      </c>
    </row>
    <row r="51" spans="3:10" ht="18.75">
      <c r="C51" s="3" t="s">
        <v>141</v>
      </c>
      <c r="D51" s="71">
        <v>9024</v>
      </c>
      <c r="E51" s="18">
        <v>0.25</v>
      </c>
      <c r="F51" s="15">
        <f>SUM(E51*1970)</f>
        <v>492.5</v>
      </c>
      <c r="G51" s="15">
        <v>600</v>
      </c>
      <c r="H51" s="84">
        <f t="shared" si="4"/>
        <v>0.8208333333333333</v>
      </c>
      <c r="I51" s="18">
        <f t="shared" si="5"/>
        <v>71.5690233502538</v>
      </c>
      <c r="J51" s="18">
        <f t="shared" si="6"/>
        <v>58.74623999999999</v>
      </c>
    </row>
    <row r="52" spans="3:10" ht="14.25" customHeight="1">
      <c r="C52" s="16" t="s">
        <v>18</v>
      </c>
      <c r="D52" s="71">
        <f>SUM(D45:D47)</f>
        <v>81650.16</v>
      </c>
      <c r="E52" s="18">
        <f>SUM(E45:E51)</f>
        <v>2.25</v>
      </c>
      <c r="F52" s="18"/>
      <c r="G52" s="18"/>
      <c r="H52" s="20">
        <f>SUM(H45:H51)</f>
        <v>7.394166666666667</v>
      </c>
      <c r="I52" s="18">
        <f>SUM(I45:I51)</f>
        <v>1022.5167247918782</v>
      </c>
      <c r="J52" s="136">
        <f>J51+J50+J49+J48+J47+J46+J45</f>
        <v>1193.1396010245685</v>
      </c>
    </row>
    <row r="53" ht="28.5" customHeight="1" hidden="1" thickBot="1"/>
    <row r="54" spans="3:6" ht="15" hidden="1">
      <c r="C54" s="61" t="s">
        <v>21</v>
      </c>
      <c r="D54" s="1"/>
      <c r="E54" s="1"/>
      <c r="F54" s="1"/>
    </row>
    <row r="55" ht="15" hidden="1"/>
    <row r="56" spans="3:10" ht="75.75" hidden="1" thickBot="1">
      <c r="C56" s="29" t="s">
        <v>22</v>
      </c>
      <c r="D56" s="30" t="s">
        <v>23</v>
      </c>
      <c r="E56" s="30" t="s">
        <v>24</v>
      </c>
      <c r="F56" s="30" t="s">
        <v>109</v>
      </c>
      <c r="G56" s="30" t="s">
        <v>108</v>
      </c>
      <c r="H56" s="30" t="s">
        <v>27</v>
      </c>
      <c r="I56" s="30" t="s">
        <v>28</v>
      </c>
      <c r="J56" s="31" t="s">
        <v>14</v>
      </c>
    </row>
    <row r="57" spans="3:10" ht="15" hidden="1">
      <c r="C57" s="28">
        <v>1</v>
      </c>
      <c r="D57" s="28">
        <v>2</v>
      </c>
      <c r="E57" s="28">
        <v>3</v>
      </c>
      <c r="F57" s="28">
        <v>4</v>
      </c>
      <c r="G57" s="28" t="s">
        <v>29</v>
      </c>
      <c r="H57" s="28">
        <v>6</v>
      </c>
      <c r="I57" s="28">
        <v>7</v>
      </c>
      <c r="J57" s="28" t="s">
        <v>30</v>
      </c>
    </row>
    <row r="58" spans="3:10" ht="15" hidden="1">
      <c r="C58" s="23"/>
      <c r="D58" s="23"/>
      <c r="E58" s="23"/>
      <c r="F58" s="23"/>
      <c r="G58" s="23"/>
      <c r="H58" s="23"/>
      <c r="I58" s="23"/>
      <c r="J58" s="32"/>
    </row>
    <row r="59" spans="3:10" ht="15" hidden="1">
      <c r="C59" s="23"/>
      <c r="D59" s="23"/>
      <c r="E59" s="23"/>
      <c r="F59" s="23"/>
      <c r="G59" s="23"/>
      <c r="H59" s="23"/>
      <c r="I59" s="23"/>
      <c r="J59" s="32"/>
    </row>
    <row r="60" spans="3:10" ht="15" hidden="1">
      <c r="C60" s="23"/>
      <c r="D60" s="23"/>
      <c r="E60" s="23"/>
      <c r="F60" s="23"/>
      <c r="G60" s="23"/>
      <c r="H60" s="23"/>
      <c r="I60" s="23"/>
      <c r="J60" s="32"/>
    </row>
    <row r="61" spans="3:10" ht="15" hidden="1">
      <c r="C61" s="23"/>
      <c r="D61" s="23"/>
      <c r="E61" s="23"/>
      <c r="F61" s="23"/>
      <c r="G61" s="23"/>
      <c r="H61" s="23"/>
      <c r="I61" s="23"/>
      <c r="J61" s="32"/>
    </row>
    <row r="62" spans="3:10" ht="13.5" customHeight="1" hidden="1" thickBot="1">
      <c r="C62" s="25"/>
      <c r="D62" s="25"/>
      <c r="E62" s="25"/>
      <c r="F62" s="23"/>
      <c r="G62" s="25"/>
      <c r="H62" s="25"/>
      <c r="I62" s="25"/>
      <c r="J62" s="34"/>
    </row>
    <row r="63" spans="3:10" ht="35.25" customHeight="1" hidden="1" thickBot="1">
      <c r="C63" s="26"/>
      <c r="D63" s="27"/>
      <c r="E63" s="27"/>
      <c r="F63" s="27"/>
      <c r="G63" s="37"/>
      <c r="H63" s="27"/>
      <c r="I63" s="27"/>
      <c r="J63" s="36"/>
    </row>
    <row r="64" spans="3:10" ht="15">
      <c r="C64" s="21"/>
      <c r="D64" s="21"/>
      <c r="E64" s="21"/>
      <c r="F64" s="21"/>
      <c r="G64" s="21"/>
      <c r="H64" s="21"/>
      <c r="I64" s="21"/>
      <c r="J64" s="21"/>
    </row>
    <row r="65" spans="3:10" ht="15">
      <c r="C65" s="22" t="s">
        <v>112</v>
      </c>
      <c r="D65" s="21"/>
      <c r="E65" s="21"/>
      <c r="F65" s="21"/>
      <c r="G65" s="21"/>
      <c r="H65" s="21"/>
      <c r="I65" s="21"/>
      <c r="J65" s="21"/>
    </row>
    <row r="66" spans="2:10" ht="15">
      <c r="B66" s="9"/>
      <c r="C66" s="22"/>
      <c r="D66" s="22"/>
      <c r="E66" s="21"/>
      <c r="F66" s="22" t="s">
        <v>157</v>
      </c>
      <c r="G66" s="21"/>
      <c r="H66" s="21"/>
      <c r="I66" s="21"/>
      <c r="J66" s="21"/>
    </row>
    <row r="67" spans="2:10" ht="15.75" thickBot="1">
      <c r="B67" s="9"/>
      <c r="C67" s="22"/>
      <c r="D67" s="22"/>
      <c r="E67" s="21"/>
      <c r="F67" s="22"/>
      <c r="G67" s="21"/>
      <c r="H67" s="21"/>
      <c r="I67" s="21"/>
      <c r="J67" s="21"/>
    </row>
    <row r="68" spans="3:10" ht="75.75" thickBot="1">
      <c r="C68" s="29" t="s">
        <v>31</v>
      </c>
      <c r="D68" s="30" t="s">
        <v>32</v>
      </c>
      <c r="E68" s="30" t="s">
        <v>33</v>
      </c>
      <c r="F68" s="30" t="s">
        <v>34</v>
      </c>
      <c r="G68" s="30" t="s">
        <v>89</v>
      </c>
      <c r="H68" s="30" t="s">
        <v>35</v>
      </c>
      <c r="I68" s="30" t="s">
        <v>36</v>
      </c>
      <c r="J68" s="31" t="s">
        <v>14</v>
      </c>
    </row>
    <row r="69" spans="3:10" ht="15">
      <c r="C69" s="28">
        <v>1</v>
      </c>
      <c r="D69" s="28">
        <v>2</v>
      </c>
      <c r="E69" s="28">
        <v>3</v>
      </c>
      <c r="F69" s="28">
        <v>4</v>
      </c>
      <c r="G69" s="28">
        <v>5</v>
      </c>
      <c r="H69" s="28" t="s">
        <v>37</v>
      </c>
      <c r="I69" s="28">
        <v>7</v>
      </c>
      <c r="J69" s="28" t="s">
        <v>38</v>
      </c>
    </row>
    <row r="70" spans="3:10" ht="31.5" customHeight="1">
      <c r="C70" s="23" t="s">
        <v>199</v>
      </c>
      <c r="D70" s="23" t="s">
        <v>47</v>
      </c>
      <c r="E70" s="23">
        <v>1</v>
      </c>
      <c r="F70" s="24">
        <v>600</v>
      </c>
      <c r="G70" s="24">
        <v>0.304</v>
      </c>
      <c r="H70" s="35">
        <f>E70/F70*G70</f>
        <v>0.0005066666666666667</v>
      </c>
      <c r="I70" s="23">
        <v>500</v>
      </c>
      <c r="J70" s="32">
        <f>H70*I70</f>
        <v>0.25333333333333335</v>
      </c>
    </row>
    <row r="71" spans="3:10" ht="31.5" customHeight="1">
      <c r="C71" s="125" t="s">
        <v>201</v>
      </c>
      <c r="D71" s="23" t="s">
        <v>47</v>
      </c>
      <c r="E71" s="23">
        <v>1</v>
      </c>
      <c r="F71" s="24">
        <v>600.7</v>
      </c>
      <c r="G71" s="24">
        <v>0.304</v>
      </c>
      <c r="H71" s="35">
        <f>E71/F71*G71</f>
        <v>0.0005060762443815548</v>
      </c>
      <c r="I71" s="23">
        <v>3000</v>
      </c>
      <c r="J71" s="32">
        <f>H71*I71</f>
        <v>1.5182287331446642</v>
      </c>
    </row>
    <row r="72" spans="3:10" ht="13.5" customHeight="1">
      <c r="C72" s="23" t="s">
        <v>114</v>
      </c>
      <c r="D72" s="23" t="s">
        <v>47</v>
      </c>
      <c r="E72" s="23">
        <v>1</v>
      </c>
      <c r="F72" s="24">
        <v>600.7</v>
      </c>
      <c r="G72" s="24">
        <v>0.304</v>
      </c>
      <c r="H72" s="23">
        <f>E72/F72</f>
        <v>0.0016647244880972198</v>
      </c>
      <c r="I72" s="23">
        <v>3180</v>
      </c>
      <c r="J72" s="32">
        <f>H72*I72</f>
        <v>5.293823872149159</v>
      </c>
    </row>
    <row r="73" spans="3:10" ht="15" hidden="1">
      <c r="C73" s="23"/>
      <c r="D73" s="23"/>
      <c r="E73" s="23"/>
      <c r="F73" s="23"/>
      <c r="G73" s="23"/>
      <c r="H73" s="23"/>
      <c r="I73" s="33"/>
      <c r="J73" s="107"/>
    </row>
    <row r="74" spans="3:10" ht="15">
      <c r="C74" s="129" t="s">
        <v>69</v>
      </c>
      <c r="D74" s="129" t="s">
        <v>77</v>
      </c>
      <c r="E74" s="129">
        <v>1</v>
      </c>
      <c r="F74" s="130">
        <v>600.7</v>
      </c>
      <c r="G74" s="130">
        <v>308.44</v>
      </c>
      <c r="H74" s="129">
        <f>SUM(E74/F74)</f>
        <v>0.0016647244880972198</v>
      </c>
      <c r="I74" s="129">
        <v>1868.15</v>
      </c>
      <c r="J74" s="131">
        <f>SUM(H74*I74)</f>
        <v>3.109955052438821</v>
      </c>
    </row>
    <row r="75" spans="3:10" ht="15">
      <c r="C75" s="108" t="s">
        <v>122</v>
      </c>
      <c r="D75" s="23"/>
      <c r="E75" s="108"/>
      <c r="F75" s="23"/>
      <c r="G75" s="23"/>
      <c r="H75" s="23"/>
      <c r="I75" s="108"/>
      <c r="J75" s="32">
        <f>SUM(J70:J74)</f>
        <v>10.175340991065978</v>
      </c>
    </row>
    <row r="76" spans="6:8" ht="15">
      <c r="F76" s="21"/>
      <c r="H76" s="21"/>
    </row>
    <row r="77" spans="3:6" ht="15">
      <c r="C77" s="22" t="s">
        <v>40</v>
      </c>
      <c r="F77" s="21"/>
    </row>
    <row r="78" spans="3:6" ht="1.5" customHeight="1">
      <c r="C78" s="61" t="s">
        <v>42</v>
      </c>
      <c r="D78" s="1"/>
      <c r="E78" s="1"/>
      <c r="F78" s="1"/>
    </row>
    <row r="79" ht="7.5" customHeight="1" thickBot="1"/>
    <row r="80" spans="3:10" ht="34.5" customHeight="1" thickBot="1">
      <c r="C80" s="45" t="s">
        <v>43</v>
      </c>
      <c r="D80" s="46" t="s">
        <v>44</v>
      </c>
      <c r="E80" s="46" t="s">
        <v>33</v>
      </c>
      <c r="F80" s="46" t="s">
        <v>213</v>
      </c>
      <c r="G80" s="46" t="s">
        <v>52</v>
      </c>
      <c r="H80" s="46" t="s">
        <v>45</v>
      </c>
      <c r="I80" s="46" t="s">
        <v>46</v>
      </c>
      <c r="J80" s="47" t="s">
        <v>14</v>
      </c>
    </row>
    <row r="81" spans="3:10" ht="22.5" customHeight="1">
      <c r="C81" s="44">
        <v>1</v>
      </c>
      <c r="D81" s="44">
        <v>2</v>
      </c>
      <c r="E81" s="44">
        <v>3</v>
      </c>
      <c r="F81" s="44">
        <v>4</v>
      </c>
      <c r="G81" s="44">
        <v>5</v>
      </c>
      <c r="H81" s="44" t="s">
        <v>37</v>
      </c>
      <c r="I81" s="44">
        <v>7</v>
      </c>
      <c r="J81" s="44" t="s">
        <v>38</v>
      </c>
    </row>
    <row r="82" spans="3:10" ht="17.25" customHeight="1">
      <c r="C82" s="69" t="s">
        <v>127</v>
      </c>
      <c r="D82" s="23" t="s">
        <v>47</v>
      </c>
      <c r="E82" s="23">
        <v>500</v>
      </c>
      <c r="F82" s="123">
        <v>600.7</v>
      </c>
      <c r="G82" s="123">
        <v>0.304</v>
      </c>
      <c r="H82" s="35">
        <f>E82/F82*G82</f>
        <v>0.2530381221907774</v>
      </c>
      <c r="I82" s="23">
        <v>8.3</v>
      </c>
      <c r="J82" s="32">
        <f>SUM(H82*I82)</f>
        <v>2.100216414183453</v>
      </c>
    </row>
    <row r="83" spans="3:10" ht="17.25" customHeight="1">
      <c r="C83" s="69" t="s">
        <v>198</v>
      </c>
      <c r="D83" s="23" t="s">
        <v>47</v>
      </c>
      <c r="E83" s="23">
        <v>5</v>
      </c>
      <c r="F83" s="123">
        <v>600.7</v>
      </c>
      <c r="G83" s="123">
        <v>0.304</v>
      </c>
      <c r="H83" s="35">
        <f>E83/F83*G83</f>
        <v>0.002530381221907774</v>
      </c>
      <c r="I83" s="23">
        <v>4165.62</v>
      </c>
      <c r="J83" s="32">
        <f>SUM(H83*I83)</f>
        <v>10.540606625603461</v>
      </c>
    </row>
    <row r="84" spans="3:10" ht="20.25" customHeight="1">
      <c r="C84" s="42" t="s">
        <v>122</v>
      </c>
      <c r="D84" s="42"/>
      <c r="E84" s="42"/>
      <c r="F84" s="124"/>
      <c r="G84" s="124"/>
      <c r="H84" s="42"/>
      <c r="I84" s="42"/>
      <c r="J84" s="43">
        <f>SUM(J82:J83)</f>
        <v>12.640823039786914</v>
      </c>
    </row>
    <row r="85" spans="3:10" ht="18.75" customHeight="1">
      <c r="C85" s="42" t="s">
        <v>128</v>
      </c>
      <c r="D85" s="42"/>
      <c r="E85" s="42"/>
      <c r="F85" s="124"/>
      <c r="G85" s="124"/>
      <c r="H85" s="42"/>
      <c r="I85" s="42"/>
      <c r="J85" s="43">
        <f>J75+J84</f>
        <v>22.816164030852892</v>
      </c>
    </row>
    <row r="86" spans="3:10" ht="0.75" customHeight="1" hidden="1">
      <c r="C86" s="42"/>
      <c r="D86" s="42"/>
      <c r="E86" s="42"/>
      <c r="F86" s="74"/>
      <c r="G86" s="74"/>
      <c r="H86" s="42"/>
      <c r="I86" s="42"/>
      <c r="J86" s="48"/>
    </row>
    <row r="87" spans="3:10" ht="16.5" customHeight="1" hidden="1" thickBot="1">
      <c r="C87" s="39"/>
      <c r="D87" s="40"/>
      <c r="E87" s="40"/>
      <c r="F87" s="41"/>
      <c r="G87" s="41"/>
      <c r="H87" s="40"/>
      <c r="I87" s="40"/>
      <c r="J87" s="49"/>
    </row>
    <row r="88" spans="6:7" ht="15" hidden="1">
      <c r="F88" s="38"/>
      <c r="G88" s="38"/>
    </row>
    <row r="89" spans="6:7" ht="15">
      <c r="F89" s="38"/>
      <c r="G89" s="38"/>
    </row>
    <row r="90" ht="51" customHeight="1" hidden="1"/>
    <row r="91" ht="12.75" customHeight="1"/>
    <row r="92" ht="15.75" thickBot="1">
      <c r="C92" s="61" t="s">
        <v>58</v>
      </c>
    </row>
    <row r="93" spans="3:10" ht="90">
      <c r="C93" s="52" t="s">
        <v>48</v>
      </c>
      <c r="D93" s="53" t="s">
        <v>49</v>
      </c>
      <c r="E93" s="53" t="s">
        <v>33</v>
      </c>
      <c r="F93" s="53" t="s">
        <v>75</v>
      </c>
      <c r="G93" s="53" t="s">
        <v>117</v>
      </c>
      <c r="H93" s="53" t="s">
        <v>45</v>
      </c>
      <c r="I93" s="53" t="s">
        <v>46</v>
      </c>
      <c r="J93" s="54" t="s">
        <v>14</v>
      </c>
    </row>
    <row r="94" spans="3:10" ht="15">
      <c r="C94" s="55">
        <v>1</v>
      </c>
      <c r="D94" s="23">
        <v>2</v>
      </c>
      <c r="E94" s="23">
        <v>3</v>
      </c>
      <c r="F94" s="23">
        <v>4</v>
      </c>
      <c r="G94" s="23">
        <v>5</v>
      </c>
      <c r="H94" s="23" t="s">
        <v>37</v>
      </c>
      <c r="I94" s="23">
        <v>7</v>
      </c>
      <c r="J94" s="56" t="s">
        <v>38</v>
      </c>
    </row>
    <row r="95" spans="3:10" ht="15">
      <c r="C95" s="55" t="s">
        <v>54</v>
      </c>
      <c r="D95" s="23" t="s">
        <v>55</v>
      </c>
      <c r="E95" s="23">
        <v>2</v>
      </c>
      <c r="F95" s="123">
        <v>600.7</v>
      </c>
      <c r="G95" s="123">
        <v>0.304</v>
      </c>
      <c r="H95" s="35">
        <f>SUM(E95/F95*G95)</f>
        <v>0.0010121524887631095</v>
      </c>
      <c r="I95" s="23">
        <v>1000</v>
      </c>
      <c r="J95" s="57">
        <f>SUM(H95*I95)</f>
        <v>1.0121524887631095</v>
      </c>
    </row>
    <row r="96" spans="3:10" ht="15">
      <c r="C96" s="55" t="s">
        <v>104</v>
      </c>
      <c r="D96" s="23" t="s">
        <v>55</v>
      </c>
      <c r="E96" s="23">
        <v>2</v>
      </c>
      <c r="F96" s="123">
        <v>600.7</v>
      </c>
      <c r="G96" s="123">
        <v>0.304</v>
      </c>
      <c r="H96" s="35">
        <f>SUM(E96/F96*G96)</f>
        <v>0.0010121524887631095</v>
      </c>
      <c r="I96" s="23">
        <v>1000</v>
      </c>
      <c r="J96" s="57">
        <f>SUM(H96*I96)</f>
        <v>1.0121524887631095</v>
      </c>
    </row>
    <row r="97" spans="3:10" ht="15">
      <c r="C97" s="109" t="s">
        <v>110</v>
      </c>
      <c r="D97" s="25" t="s">
        <v>55</v>
      </c>
      <c r="E97" s="25">
        <v>1000</v>
      </c>
      <c r="F97" s="25">
        <v>600.7</v>
      </c>
      <c r="G97" s="25">
        <v>0.304</v>
      </c>
      <c r="H97" s="110">
        <f>SUM(E97/F97*G97)</f>
        <v>0.5060762443815549</v>
      </c>
      <c r="I97" s="25">
        <v>42.5</v>
      </c>
      <c r="J97" s="111">
        <f>SUM(H97*I97)</f>
        <v>21.50824038621608</v>
      </c>
    </row>
    <row r="98" spans="3:10" ht="15">
      <c r="C98" s="112" t="s">
        <v>122</v>
      </c>
      <c r="D98" s="113"/>
      <c r="E98" s="113"/>
      <c r="F98" s="113"/>
      <c r="G98" s="113"/>
      <c r="H98" s="113"/>
      <c r="I98" s="113"/>
      <c r="J98" s="114">
        <f>J97+J96+J95</f>
        <v>23.5325453637423</v>
      </c>
    </row>
    <row r="99" spans="3:10" ht="15">
      <c r="C99" s="252" t="s">
        <v>96</v>
      </c>
      <c r="D99" s="252"/>
      <c r="E99" s="252"/>
      <c r="F99" s="252"/>
      <c r="G99" s="252"/>
      <c r="H99" s="252"/>
      <c r="I99" s="252"/>
      <c r="J99" s="252"/>
    </row>
    <row r="100" spans="3:10" ht="9.75" customHeight="1" thickBot="1">
      <c r="C100" s="22"/>
      <c r="D100" s="51"/>
      <c r="E100" s="51"/>
      <c r="F100" s="51"/>
      <c r="G100" s="51"/>
      <c r="H100" s="51"/>
      <c r="I100" s="51"/>
      <c r="J100" s="51"/>
    </row>
    <row r="101" spans="3:10" ht="105">
      <c r="C101" s="52" t="s">
        <v>48</v>
      </c>
      <c r="D101" s="53" t="s">
        <v>49</v>
      </c>
      <c r="E101" s="53" t="s">
        <v>33</v>
      </c>
      <c r="F101" s="53" t="s">
        <v>50</v>
      </c>
      <c r="G101" s="53" t="s">
        <v>117</v>
      </c>
      <c r="H101" s="53" t="s">
        <v>45</v>
      </c>
      <c r="I101" s="53" t="s">
        <v>46</v>
      </c>
      <c r="J101" s="54" t="s">
        <v>14</v>
      </c>
    </row>
    <row r="102" spans="3:10" ht="15">
      <c r="C102" s="55">
        <v>1</v>
      </c>
      <c r="D102" s="23">
        <v>2</v>
      </c>
      <c r="E102" s="23">
        <v>3</v>
      </c>
      <c r="F102" s="23">
        <v>4</v>
      </c>
      <c r="G102" s="23">
        <v>5</v>
      </c>
      <c r="H102" s="23" t="s">
        <v>37</v>
      </c>
      <c r="I102" s="23">
        <v>7</v>
      </c>
      <c r="J102" s="56" t="s">
        <v>38</v>
      </c>
    </row>
    <row r="103" spans="3:10" ht="15">
      <c r="C103" s="64" t="s">
        <v>97</v>
      </c>
      <c r="D103" s="23" t="s">
        <v>47</v>
      </c>
      <c r="E103" s="23">
        <v>1</v>
      </c>
      <c r="F103" s="24">
        <v>600.7</v>
      </c>
      <c r="G103" s="24">
        <v>308.44</v>
      </c>
      <c r="H103" s="35">
        <f>E103/F103</f>
        <v>0.0016647244880972198</v>
      </c>
      <c r="I103" s="42">
        <v>3750</v>
      </c>
      <c r="J103" s="43">
        <f>H103*I103</f>
        <v>6.242716830364574</v>
      </c>
    </row>
    <row r="104" spans="3:10" ht="15">
      <c r="C104" s="55" t="s">
        <v>100</v>
      </c>
      <c r="D104" s="23" t="s">
        <v>47</v>
      </c>
      <c r="E104" s="23">
        <v>1</v>
      </c>
      <c r="F104" s="24">
        <v>600.7</v>
      </c>
      <c r="G104" s="24">
        <v>308.44</v>
      </c>
      <c r="H104" s="35">
        <f>E104/F104</f>
        <v>0.0016647244880972198</v>
      </c>
      <c r="I104" s="23">
        <v>3083</v>
      </c>
      <c r="J104" s="43">
        <f>H104*I104</f>
        <v>5.132345596803728</v>
      </c>
    </row>
    <row r="105" spans="3:10" ht="14.25" customHeight="1" thickBot="1">
      <c r="C105" s="58"/>
      <c r="D105" s="59"/>
      <c r="E105" s="59"/>
      <c r="F105" s="59"/>
      <c r="G105" s="59"/>
      <c r="H105" s="59"/>
      <c r="I105" s="59"/>
      <c r="J105" s="60">
        <f>SUM(J103:J104)</f>
        <v>11.375062427168302</v>
      </c>
    </row>
    <row r="106" spans="3:10" ht="15.75" customHeight="1" hidden="1">
      <c r="C106" s="51"/>
      <c r="D106" s="51"/>
      <c r="E106" s="51"/>
      <c r="F106" s="51"/>
      <c r="G106" s="51"/>
      <c r="H106" s="51"/>
      <c r="I106" s="51"/>
      <c r="J106" s="51"/>
    </row>
    <row r="107" spans="3:10" ht="15" hidden="1">
      <c r="C107" s="51"/>
      <c r="D107" s="51"/>
      <c r="E107" s="51"/>
      <c r="F107" s="51"/>
      <c r="G107" s="51"/>
      <c r="H107" s="51"/>
      <c r="I107" s="51"/>
      <c r="J107" s="51"/>
    </row>
    <row r="109" spans="3:5" ht="15.75">
      <c r="C109" s="4" t="s">
        <v>56</v>
      </c>
      <c r="D109" s="13"/>
      <c r="E109" s="13"/>
    </row>
    <row r="111" spans="3:10" ht="15">
      <c r="C111" s="231" t="s">
        <v>118</v>
      </c>
      <c r="D111" s="231"/>
      <c r="E111" s="231"/>
      <c r="F111" s="231" t="s">
        <v>58</v>
      </c>
      <c r="G111" s="231"/>
      <c r="H111" s="231"/>
      <c r="I111" s="231"/>
      <c r="J111" s="231" t="s">
        <v>64</v>
      </c>
    </row>
    <row r="112" spans="3:10" ht="15">
      <c r="C112" s="231"/>
      <c r="D112" s="231"/>
      <c r="E112" s="231"/>
      <c r="F112" s="231"/>
      <c r="G112" s="231"/>
      <c r="H112" s="231"/>
      <c r="I112" s="231"/>
      <c r="J112" s="231"/>
    </row>
    <row r="113" spans="3:10" ht="15">
      <c r="C113" s="62" t="s">
        <v>59</v>
      </c>
      <c r="D113" s="62" t="s">
        <v>60</v>
      </c>
      <c r="E113" s="62" t="s">
        <v>61</v>
      </c>
      <c r="F113" s="62" t="s">
        <v>111</v>
      </c>
      <c r="G113" s="62" t="s">
        <v>63</v>
      </c>
      <c r="H113" s="62" t="s">
        <v>71</v>
      </c>
      <c r="I113" s="62" t="s">
        <v>70</v>
      </c>
      <c r="J113" s="231"/>
    </row>
    <row r="114" spans="3:10" ht="15.75">
      <c r="C114" s="18">
        <f>J25</f>
        <v>2594.1766704</v>
      </c>
      <c r="D114" s="15"/>
      <c r="E114" s="15">
        <v>0</v>
      </c>
      <c r="F114" s="18">
        <f>J75+J85</f>
        <v>32.99150502191887</v>
      </c>
      <c r="G114" s="15"/>
      <c r="H114" s="18">
        <f>J98+J105</f>
        <v>34.9076077909106</v>
      </c>
      <c r="I114" s="18">
        <f>J52</f>
        <v>1193.1396010245685</v>
      </c>
      <c r="J114" s="85">
        <f>J25+J52+J75+J85+J98+J105</f>
        <v>3855.2153842373987</v>
      </c>
    </row>
    <row r="115" ht="15" hidden="1"/>
    <row r="117" ht="1.5" customHeight="1"/>
    <row r="118" ht="15" hidden="1"/>
    <row r="119" spans="3:11" ht="15">
      <c r="C119" s="234" t="s">
        <v>219</v>
      </c>
      <c r="D119" s="234"/>
      <c r="E119" s="234"/>
      <c r="F119" s="234"/>
      <c r="G119" s="234"/>
      <c r="H119" s="234"/>
      <c r="I119" s="234"/>
      <c r="J119" s="234"/>
      <c r="K119" s="234"/>
    </row>
    <row r="120" spans="3:11" ht="15"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3:11" ht="15">
      <c r="C121" s="234"/>
      <c r="D121" s="234"/>
      <c r="E121" s="234"/>
      <c r="F121" s="234"/>
      <c r="G121" s="234"/>
      <c r="H121" s="234"/>
      <c r="I121" s="234"/>
      <c r="J121" s="234"/>
      <c r="K121" s="234"/>
    </row>
    <row r="122" spans="3:11" ht="15">
      <c r="C122" s="234"/>
      <c r="D122" s="234"/>
      <c r="E122" s="234"/>
      <c r="F122" s="234"/>
      <c r="G122" s="234"/>
      <c r="H122" s="234"/>
      <c r="I122" s="234"/>
      <c r="J122" s="234"/>
      <c r="K122" s="234"/>
    </row>
    <row r="123" spans="3:11" ht="15">
      <c r="C123" s="234"/>
      <c r="D123" s="234"/>
      <c r="E123" s="234"/>
      <c r="F123" s="234"/>
      <c r="G123" s="234"/>
      <c r="H123" s="234"/>
      <c r="I123" s="234"/>
      <c r="J123" s="234"/>
      <c r="K123" s="234"/>
    </row>
    <row r="124" spans="3:11" ht="15">
      <c r="C124" s="234"/>
      <c r="D124" s="234"/>
      <c r="E124" s="234"/>
      <c r="F124" s="234"/>
      <c r="G124" s="234"/>
      <c r="H124" s="234"/>
      <c r="I124" s="234"/>
      <c r="J124" s="234"/>
      <c r="K124" s="234"/>
    </row>
    <row r="125" spans="3:11" ht="15" hidden="1">
      <c r="C125" s="234"/>
      <c r="D125" s="234"/>
      <c r="E125" s="234"/>
      <c r="F125" s="234"/>
      <c r="G125" s="234"/>
      <c r="H125" s="234"/>
      <c r="I125" s="234"/>
      <c r="J125" s="234"/>
      <c r="K125" s="234"/>
    </row>
    <row r="127" ht="18.75">
      <c r="D127" s="65">
        <f>J114*600</f>
        <v>2313129.230542439</v>
      </c>
    </row>
  </sheetData>
  <sheetProtection/>
  <mergeCells count="8">
    <mergeCell ref="H1:L1"/>
    <mergeCell ref="I7:L7"/>
    <mergeCell ref="I9:L10"/>
    <mergeCell ref="C111:E112"/>
    <mergeCell ref="F111:I112"/>
    <mergeCell ref="J111:J113"/>
    <mergeCell ref="C119:K125"/>
    <mergeCell ref="C99:J9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6"/>
  <sheetViews>
    <sheetView zoomScalePageLayoutView="0" workbookViewId="0" topLeftCell="A7">
      <selection activeCell="J6" sqref="J6"/>
    </sheetView>
  </sheetViews>
  <sheetFormatPr defaultColWidth="9.140625" defaultRowHeight="15"/>
  <cols>
    <col min="3" max="3" width="31.421875" style="0" customWidth="1"/>
    <col min="4" max="4" width="12.28125" style="0" customWidth="1"/>
    <col min="5" max="5" width="20.57421875" style="0" customWidth="1"/>
    <col min="6" max="6" width="13.00390625" style="0" customWidth="1"/>
    <col min="7" max="7" width="10.8515625" style="0" customWidth="1"/>
    <col min="8" max="8" width="16.00390625" style="0" customWidth="1"/>
    <col min="9" max="9" width="16.140625" style="0" customWidth="1"/>
    <col min="10" max="10" width="12.57421875" style="0" customWidth="1"/>
  </cols>
  <sheetData>
    <row r="1" spans="8:12" ht="34.5" customHeight="1">
      <c r="H1" s="257" t="s">
        <v>227</v>
      </c>
      <c r="I1" s="257"/>
      <c r="J1" s="257"/>
      <c r="K1" s="257"/>
      <c r="L1" s="257"/>
    </row>
    <row r="2" ht="18.75">
      <c r="C2" s="92" t="s">
        <v>93</v>
      </c>
    </row>
    <row r="3" spans="3:6" ht="18.75">
      <c r="C3" s="10" t="s">
        <v>137</v>
      </c>
      <c r="D3" s="9"/>
      <c r="E3" s="9"/>
      <c r="F3" s="9"/>
    </row>
    <row r="4" ht="18.75">
      <c r="C4" s="10" t="s">
        <v>0</v>
      </c>
    </row>
    <row r="6" spans="3:5" ht="21">
      <c r="C6" s="11" t="s">
        <v>5</v>
      </c>
      <c r="D6" s="11"/>
      <c r="E6" s="11" t="s">
        <v>6</v>
      </c>
    </row>
    <row r="7" spans="3:12" ht="75">
      <c r="C7" s="2" t="s">
        <v>1</v>
      </c>
      <c r="D7" s="2" t="s">
        <v>2</v>
      </c>
      <c r="E7" s="2" t="s">
        <v>20</v>
      </c>
      <c r="F7" s="2" t="s">
        <v>2</v>
      </c>
      <c r="I7" s="246" t="s">
        <v>154</v>
      </c>
      <c r="J7" s="246"/>
      <c r="K7" s="246"/>
      <c r="L7" s="246"/>
    </row>
    <row r="8" spans="3:6" ht="18.75">
      <c r="C8" s="3" t="s">
        <v>88</v>
      </c>
      <c r="D8" s="87">
        <v>2</v>
      </c>
      <c r="E8" s="3" t="s">
        <v>3</v>
      </c>
      <c r="F8" s="87">
        <v>1</v>
      </c>
    </row>
    <row r="9" spans="3:13" ht="18.75">
      <c r="C9" s="5" t="s">
        <v>214</v>
      </c>
      <c r="D9" s="87">
        <v>5</v>
      </c>
      <c r="E9" s="3" t="s">
        <v>211</v>
      </c>
      <c r="F9" s="87">
        <v>1</v>
      </c>
      <c r="I9" s="237" t="s">
        <v>175</v>
      </c>
      <c r="J9" s="237"/>
      <c r="K9" s="237"/>
      <c r="L9" s="237"/>
      <c r="M9" s="13"/>
    </row>
    <row r="10" spans="3:12" ht="18.75">
      <c r="C10" s="5" t="s">
        <v>95</v>
      </c>
      <c r="D10" s="88">
        <v>0.5</v>
      </c>
      <c r="E10" s="5" t="s">
        <v>83</v>
      </c>
      <c r="F10" s="88">
        <v>1.5</v>
      </c>
      <c r="I10" s="237"/>
      <c r="J10" s="237"/>
      <c r="K10" s="237"/>
      <c r="L10" s="237"/>
    </row>
    <row r="11" spans="3:6" ht="18.75">
      <c r="C11" s="3" t="s">
        <v>215</v>
      </c>
      <c r="D11" s="88">
        <v>2</v>
      </c>
      <c r="E11" s="5" t="s">
        <v>84</v>
      </c>
      <c r="F11" s="88">
        <v>1</v>
      </c>
    </row>
    <row r="12" spans="3:6" ht="18.75">
      <c r="C12" s="5" t="s">
        <v>210</v>
      </c>
      <c r="D12" s="88">
        <v>1</v>
      </c>
      <c r="E12" s="5" t="s">
        <v>85</v>
      </c>
      <c r="F12" s="88">
        <v>1</v>
      </c>
    </row>
    <row r="13" spans="3:6" ht="18.75">
      <c r="C13" s="5" t="s">
        <v>205</v>
      </c>
      <c r="D13" s="88">
        <v>1</v>
      </c>
      <c r="E13" s="5" t="s">
        <v>86</v>
      </c>
      <c r="F13" s="88">
        <v>3</v>
      </c>
    </row>
    <row r="14" spans="3:6" ht="18.75">
      <c r="C14" s="3" t="s">
        <v>131</v>
      </c>
      <c r="D14" s="87">
        <v>0.5</v>
      </c>
      <c r="E14" s="3" t="s">
        <v>87</v>
      </c>
      <c r="F14" s="87">
        <v>1</v>
      </c>
    </row>
    <row r="15" spans="3:6" ht="16.5" thickBot="1">
      <c r="C15" s="67" t="s">
        <v>4</v>
      </c>
      <c r="D15" s="89">
        <f>D14+D13+D12+D11+D10+D9+D8</f>
        <v>12</v>
      </c>
      <c r="E15" s="68"/>
      <c r="F15" s="90">
        <f>F14+F13+F12+F11+F10+F9+F8</f>
        <v>9.5</v>
      </c>
    </row>
    <row r="16" spans="3:10" ht="60">
      <c r="C16" s="14" t="s">
        <v>8</v>
      </c>
      <c r="D16" s="14" t="s">
        <v>116</v>
      </c>
      <c r="E16" s="14" t="s">
        <v>10</v>
      </c>
      <c r="F16" s="14" t="s">
        <v>11</v>
      </c>
      <c r="G16" s="14" t="s">
        <v>142</v>
      </c>
      <c r="H16" s="14" t="s">
        <v>12</v>
      </c>
      <c r="I16" s="14" t="s">
        <v>189</v>
      </c>
      <c r="J16" s="14" t="s">
        <v>14</v>
      </c>
    </row>
    <row r="17" spans="3:10" ht="30">
      <c r="C17" s="14">
        <v>1</v>
      </c>
      <c r="D17" s="14">
        <v>2</v>
      </c>
      <c r="E17" s="14">
        <v>3</v>
      </c>
      <c r="F17" s="14">
        <v>4</v>
      </c>
      <c r="G17" s="14">
        <v>5</v>
      </c>
      <c r="H17" s="14" t="s">
        <v>15</v>
      </c>
      <c r="I17" s="14" t="s">
        <v>188</v>
      </c>
      <c r="J17" s="14" t="s">
        <v>17</v>
      </c>
    </row>
    <row r="18" spans="3:10" ht="18.75">
      <c r="C18" s="3" t="s">
        <v>88</v>
      </c>
      <c r="D18" s="18">
        <v>25291</v>
      </c>
      <c r="E18" s="15">
        <v>0</v>
      </c>
      <c r="F18" s="15">
        <f aca="true" t="shared" si="0" ref="F18:F24">SUM(E18*1973)</f>
        <v>0</v>
      </c>
      <c r="G18" s="15">
        <v>150</v>
      </c>
      <c r="H18" s="17">
        <f aca="true" t="shared" si="1" ref="H18:H24">SUM(F18/G18)</f>
        <v>0</v>
      </c>
      <c r="I18" s="18">
        <f aca="true" t="shared" si="2" ref="I18:I24">D18*12*1.302/1970</f>
        <v>200.58202233502539</v>
      </c>
      <c r="J18" s="18">
        <f aca="true" t="shared" si="3" ref="J18:J24">SUM(H18*I18)</f>
        <v>0</v>
      </c>
    </row>
    <row r="19" spans="3:10" ht="18.75">
      <c r="C19" s="5" t="s">
        <v>94</v>
      </c>
      <c r="D19" s="15">
        <v>9024</v>
      </c>
      <c r="E19" s="15">
        <v>0.125</v>
      </c>
      <c r="F19" s="15">
        <f>SUM(E19*1970)</f>
        <v>246.25</v>
      </c>
      <c r="G19" s="15">
        <v>150</v>
      </c>
      <c r="H19" s="17">
        <f t="shared" si="1"/>
        <v>1.6416666666666666</v>
      </c>
      <c r="I19" s="18">
        <f t="shared" si="2"/>
        <v>71.5690233502538</v>
      </c>
      <c r="J19" s="18">
        <f t="shared" si="3"/>
        <v>117.49247999999999</v>
      </c>
    </row>
    <row r="20" spans="3:10" ht="18.75">
      <c r="C20" s="5" t="s">
        <v>95</v>
      </c>
      <c r="D20" s="15">
        <v>9024</v>
      </c>
      <c r="E20" s="15">
        <v>0.25</v>
      </c>
      <c r="F20" s="15">
        <f t="shared" si="0"/>
        <v>493.25</v>
      </c>
      <c r="G20" s="15">
        <v>150</v>
      </c>
      <c r="H20" s="17">
        <f t="shared" si="1"/>
        <v>3.2883333333333336</v>
      </c>
      <c r="I20" s="18">
        <f t="shared" si="2"/>
        <v>71.5690233502538</v>
      </c>
      <c r="J20" s="18">
        <f t="shared" si="3"/>
        <v>235.34280511675126</v>
      </c>
    </row>
    <row r="21" spans="3:10" ht="18.75">
      <c r="C21" s="3" t="s">
        <v>215</v>
      </c>
      <c r="D21" s="15">
        <v>36900.26</v>
      </c>
      <c r="E21" s="15">
        <v>1</v>
      </c>
      <c r="F21" s="15">
        <v>1970</v>
      </c>
      <c r="G21" s="15">
        <v>150</v>
      </c>
      <c r="H21" s="17">
        <f t="shared" si="1"/>
        <v>13.133333333333333</v>
      </c>
      <c r="I21" s="18">
        <f t="shared" si="2"/>
        <v>292.65465088324873</v>
      </c>
      <c r="J21" s="18">
        <f t="shared" si="3"/>
        <v>3843.5310816</v>
      </c>
    </row>
    <row r="22" spans="3:10" ht="18.75">
      <c r="C22" s="5" t="s">
        <v>210</v>
      </c>
      <c r="D22" s="15">
        <v>18048</v>
      </c>
      <c r="E22" s="15">
        <v>0</v>
      </c>
      <c r="F22" s="15">
        <f t="shared" si="0"/>
        <v>0</v>
      </c>
      <c r="G22" s="15">
        <v>150</v>
      </c>
      <c r="H22" s="17">
        <f t="shared" si="1"/>
        <v>0</v>
      </c>
      <c r="I22" s="18">
        <f t="shared" si="2"/>
        <v>143.1380467005076</v>
      </c>
      <c r="J22" s="18">
        <f t="shared" si="3"/>
        <v>0</v>
      </c>
    </row>
    <row r="23" spans="3:10" ht="18.75">
      <c r="C23" s="5" t="s">
        <v>205</v>
      </c>
      <c r="D23" s="15">
        <v>17627</v>
      </c>
      <c r="E23" s="15">
        <v>0</v>
      </c>
      <c r="F23" s="15">
        <f t="shared" si="0"/>
        <v>0</v>
      </c>
      <c r="G23" s="15">
        <v>150</v>
      </c>
      <c r="H23" s="17">
        <f t="shared" si="1"/>
        <v>0</v>
      </c>
      <c r="I23" s="18">
        <f t="shared" si="2"/>
        <v>139.79911065989847</v>
      </c>
      <c r="J23" s="18">
        <f t="shared" si="3"/>
        <v>0</v>
      </c>
    </row>
    <row r="24" spans="3:10" ht="18.75">
      <c r="C24" s="3" t="s">
        <v>131</v>
      </c>
      <c r="D24" s="15">
        <v>12366</v>
      </c>
      <c r="E24" s="15">
        <v>0</v>
      </c>
      <c r="F24" s="15">
        <f t="shared" si="0"/>
        <v>0</v>
      </c>
      <c r="G24" s="15">
        <v>150</v>
      </c>
      <c r="H24" s="17">
        <f t="shared" si="1"/>
        <v>0</v>
      </c>
      <c r="I24" s="18">
        <f t="shared" si="2"/>
        <v>98.07430659898478</v>
      </c>
      <c r="J24" s="18">
        <f t="shared" si="3"/>
        <v>0</v>
      </c>
    </row>
    <row r="25" spans="3:10" ht="15">
      <c r="C25" s="16" t="s">
        <v>18</v>
      </c>
      <c r="D25" s="15">
        <f>D21+D20+D19+D18</f>
        <v>80239.26000000001</v>
      </c>
      <c r="E25" s="15">
        <f>E21+E20+E19+E18+E22+E23+E24</f>
        <v>1.375</v>
      </c>
      <c r="F25" s="15">
        <f>SUM(F20:F21)</f>
        <v>2463.25</v>
      </c>
      <c r="G25" s="15"/>
      <c r="H25" s="19">
        <f>SUM(H18:H21)</f>
        <v>18.063333333333333</v>
      </c>
      <c r="I25" s="18">
        <f>D25*12*1.302/1974</f>
        <v>635.0852068085107</v>
      </c>
      <c r="J25" s="20">
        <f>J21+J20+J19+J18+J22+J23+J24</f>
        <v>4196.366366716751</v>
      </c>
    </row>
    <row r="26" spans="3:6" ht="15">
      <c r="C26" s="1"/>
      <c r="D26" s="1"/>
      <c r="E26" s="1"/>
      <c r="F26" s="1"/>
    </row>
    <row r="27" spans="3:6" ht="15">
      <c r="C27" s="1" t="s">
        <v>119</v>
      </c>
      <c r="D27" s="1"/>
      <c r="E27" s="1"/>
      <c r="F27" s="1"/>
    </row>
    <row r="28" spans="3:6" ht="0.75" customHeight="1">
      <c r="C28" s="1"/>
      <c r="D28" s="1"/>
      <c r="E28" s="1"/>
      <c r="F28" s="1"/>
    </row>
    <row r="29" spans="3:6" ht="15" hidden="1">
      <c r="C29" s="1"/>
      <c r="D29" s="1"/>
      <c r="E29" s="1"/>
      <c r="F29" s="1"/>
    </row>
    <row r="30" spans="3:6" ht="15" hidden="1">
      <c r="C30" s="1"/>
      <c r="D30" s="1"/>
      <c r="E30" s="1"/>
      <c r="F30" s="1"/>
    </row>
    <row r="31" spans="3:6" ht="15" hidden="1">
      <c r="C31" s="1"/>
      <c r="D31" s="1"/>
      <c r="E31" s="1"/>
      <c r="F31" s="1"/>
    </row>
    <row r="32" spans="3:6" ht="15" hidden="1">
      <c r="C32" s="1"/>
      <c r="D32" s="1"/>
      <c r="E32" s="1"/>
      <c r="F32" s="1"/>
    </row>
    <row r="33" spans="3:6" ht="15" hidden="1">
      <c r="C33" s="1"/>
      <c r="D33" s="1"/>
      <c r="E33" s="1"/>
      <c r="F33" s="1"/>
    </row>
    <row r="34" spans="3:6" ht="15" hidden="1">
      <c r="C34" s="1"/>
      <c r="D34" s="1"/>
      <c r="E34" s="1"/>
      <c r="F34" s="1"/>
    </row>
    <row r="35" spans="3:6" ht="15" hidden="1">
      <c r="C35" s="1"/>
      <c r="D35" s="1"/>
      <c r="E35" s="1"/>
      <c r="F35" s="1"/>
    </row>
    <row r="36" spans="3:6" ht="15">
      <c r="C36" s="1"/>
      <c r="D36" s="1"/>
      <c r="E36" s="1"/>
      <c r="F36" s="1"/>
    </row>
    <row r="37" spans="3:6" ht="15">
      <c r="C37" s="1"/>
      <c r="D37" s="1"/>
      <c r="E37" s="1"/>
      <c r="F37" s="1"/>
    </row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2.25" customHeight="1">
      <c r="C40" s="1"/>
      <c r="D40" s="1"/>
      <c r="E40" s="1"/>
      <c r="F40" s="1"/>
    </row>
    <row r="41" spans="3:6" ht="18.75">
      <c r="C41" s="12" t="s">
        <v>19</v>
      </c>
      <c r="D41" s="1"/>
      <c r="E41" s="1"/>
      <c r="F41" s="1"/>
    </row>
    <row r="42" spans="3:6" ht="15.75" thickBot="1">
      <c r="C42" s="1"/>
      <c r="D42" s="1"/>
      <c r="E42" s="1"/>
      <c r="F42" s="1"/>
    </row>
    <row r="43" spans="3:10" ht="75.75" thickBot="1">
      <c r="C43" s="14" t="s">
        <v>8</v>
      </c>
      <c r="D43" s="14" t="s">
        <v>9</v>
      </c>
      <c r="E43" s="14" t="s">
        <v>10</v>
      </c>
      <c r="F43" s="30" t="s">
        <v>34</v>
      </c>
      <c r="G43" s="30" t="s">
        <v>142</v>
      </c>
      <c r="H43" s="14" t="s">
        <v>68</v>
      </c>
      <c r="I43" s="14" t="s">
        <v>66</v>
      </c>
      <c r="J43" s="14" t="s">
        <v>14</v>
      </c>
    </row>
    <row r="44" spans="3:10" ht="15">
      <c r="C44" s="14">
        <v>1</v>
      </c>
      <c r="D44" s="14">
        <v>2</v>
      </c>
      <c r="E44" s="14">
        <v>3</v>
      </c>
      <c r="F44" s="14">
        <v>4</v>
      </c>
      <c r="G44" s="14">
        <v>5</v>
      </c>
      <c r="H44" s="14" t="s">
        <v>65</v>
      </c>
      <c r="I44" s="14" t="s">
        <v>67</v>
      </c>
      <c r="J44" s="14" t="s">
        <v>17</v>
      </c>
    </row>
    <row r="45" spans="3:10" ht="18.75">
      <c r="C45" s="3" t="s">
        <v>3</v>
      </c>
      <c r="D45" s="71"/>
      <c r="E45" s="18">
        <v>0</v>
      </c>
      <c r="F45" s="15">
        <f aca="true" t="shared" si="4" ref="F45:F51">SUM(E45*1974)</f>
        <v>0</v>
      </c>
      <c r="G45" s="15">
        <v>150</v>
      </c>
      <c r="H45" s="84">
        <f aca="true" t="shared" si="5" ref="H45:H51">SUM(F45/G45)</f>
        <v>0</v>
      </c>
      <c r="I45" s="18">
        <f aca="true" t="shared" si="6" ref="I45:I51">D45*12*1.302/1970</f>
        <v>0</v>
      </c>
      <c r="J45" s="18">
        <f aca="true" t="shared" si="7" ref="J45:J51">SUM(H45*I45)</f>
        <v>0</v>
      </c>
    </row>
    <row r="46" spans="3:10" ht="18.75">
      <c r="C46" s="3" t="s">
        <v>211</v>
      </c>
      <c r="D46" s="71"/>
      <c r="E46" s="18">
        <v>0</v>
      </c>
      <c r="F46" s="15">
        <f t="shared" si="4"/>
        <v>0</v>
      </c>
      <c r="G46" s="15">
        <v>150</v>
      </c>
      <c r="H46" s="84">
        <f t="shared" si="5"/>
        <v>0</v>
      </c>
      <c r="I46" s="18">
        <f t="shared" si="6"/>
        <v>0</v>
      </c>
      <c r="J46" s="18">
        <f t="shared" si="7"/>
        <v>0</v>
      </c>
    </row>
    <row r="47" spans="3:10" ht="18.75">
      <c r="C47" s="5" t="s">
        <v>73</v>
      </c>
      <c r="D47" s="71"/>
      <c r="E47" s="18">
        <v>0</v>
      </c>
      <c r="F47" s="15">
        <f t="shared" si="4"/>
        <v>0</v>
      </c>
      <c r="G47" s="15">
        <v>150</v>
      </c>
      <c r="H47" s="84">
        <f t="shared" si="5"/>
        <v>0</v>
      </c>
      <c r="I47" s="18">
        <f t="shared" si="6"/>
        <v>0</v>
      </c>
      <c r="J47" s="18">
        <f t="shared" si="7"/>
        <v>0</v>
      </c>
    </row>
    <row r="48" spans="3:10" ht="18.75">
      <c r="C48" s="5" t="s">
        <v>84</v>
      </c>
      <c r="D48" s="71"/>
      <c r="E48" s="18">
        <v>0</v>
      </c>
      <c r="F48" s="15">
        <f t="shared" si="4"/>
        <v>0</v>
      </c>
      <c r="G48" s="15">
        <v>150</v>
      </c>
      <c r="H48" s="84">
        <f t="shared" si="5"/>
        <v>0</v>
      </c>
      <c r="I48" s="18">
        <f t="shared" si="6"/>
        <v>0</v>
      </c>
      <c r="J48" s="18">
        <f t="shared" si="7"/>
        <v>0</v>
      </c>
    </row>
    <row r="49" spans="3:10" ht="18.75">
      <c r="C49" s="5" t="s">
        <v>85</v>
      </c>
      <c r="D49" s="71"/>
      <c r="E49" s="18">
        <v>0</v>
      </c>
      <c r="F49" s="15">
        <f t="shared" si="4"/>
        <v>0</v>
      </c>
      <c r="G49" s="15">
        <v>150</v>
      </c>
      <c r="H49" s="84">
        <f t="shared" si="5"/>
        <v>0</v>
      </c>
      <c r="I49" s="18">
        <f t="shared" si="6"/>
        <v>0</v>
      </c>
      <c r="J49" s="18">
        <f t="shared" si="7"/>
        <v>0</v>
      </c>
    </row>
    <row r="50" spans="3:10" ht="18.75">
      <c r="C50" s="5" t="s">
        <v>86</v>
      </c>
      <c r="D50" s="71"/>
      <c r="E50" s="18">
        <v>0</v>
      </c>
      <c r="F50" s="15">
        <f t="shared" si="4"/>
        <v>0</v>
      </c>
      <c r="G50" s="15">
        <v>150</v>
      </c>
      <c r="H50" s="84">
        <f t="shared" si="5"/>
        <v>0</v>
      </c>
      <c r="I50" s="18">
        <f t="shared" si="6"/>
        <v>0</v>
      </c>
      <c r="J50" s="18">
        <f t="shared" si="7"/>
        <v>0</v>
      </c>
    </row>
    <row r="51" spans="3:11" ht="18.75">
      <c r="C51" s="171" t="s">
        <v>87</v>
      </c>
      <c r="D51" s="133"/>
      <c r="E51" s="128">
        <v>0</v>
      </c>
      <c r="F51" s="126">
        <f t="shared" si="4"/>
        <v>0</v>
      </c>
      <c r="G51" s="126">
        <v>150</v>
      </c>
      <c r="H51" s="132">
        <f t="shared" si="5"/>
        <v>0</v>
      </c>
      <c r="I51" s="128">
        <f t="shared" si="6"/>
        <v>0</v>
      </c>
      <c r="J51" s="128">
        <f t="shared" si="7"/>
        <v>0</v>
      </c>
      <c r="K51" s="135"/>
    </row>
    <row r="52" spans="3:11" ht="14.25" customHeight="1">
      <c r="C52" s="172" t="s">
        <v>18</v>
      </c>
      <c r="D52" s="133">
        <f>SUM(D45:D47)</f>
        <v>0</v>
      </c>
      <c r="E52" s="128">
        <f>SUM(E45:E51)</f>
        <v>0</v>
      </c>
      <c r="F52" s="128"/>
      <c r="G52" s="128"/>
      <c r="H52" s="136">
        <f>SUM(H45:H51)</f>
        <v>0</v>
      </c>
      <c r="I52" s="128">
        <f>SUM(I45:I51)</f>
        <v>0</v>
      </c>
      <c r="J52" s="136">
        <f>J51+J50+J49+J48+J47+J46+J45</f>
        <v>0</v>
      </c>
      <c r="K52" s="135"/>
    </row>
    <row r="53" spans="3:11" ht="28.5" customHeight="1" hidden="1" thickBot="1">
      <c r="C53" s="135"/>
      <c r="D53" s="135"/>
      <c r="E53" s="135"/>
      <c r="F53" s="135"/>
      <c r="G53" s="135"/>
      <c r="H53" s="135"/>
      <c r="I53" s="135"/>
      <c r="J53" s="135"/>
      <c r="K53" s="135"/>
    </row>
    <row r="54" spans="3:11" ht="15" hidden="1">
      <c r="C54" s="173" t="s">
        <v>21</v>
      </c>
      <c r="D54" s="149"/>
      <c r="E54" s="149"/>
      <c r="F54" s="149"/>
      <c r="G54" s="135"/>
      <c r="H54" s="135"/>
      <c r="I54" s="135"/>
      <c r="J54" s="135"/>
      <c r="K54" s="135"/>
    </row>
    <row r="55" spans="3:11" ht="15" hidden="1">
      <c r="C55" s="135"/>
      <c r="D55" s="135"/>
      <c r="E55" s="135"/>
      <c r="F55" s="135"/>
      <c r="G55" s="135"/>
      <c r="H55" s="135"/>
      <c r="I55" s="135"/>
      <c r="J55" s="135"/>
      <c r="K55" s="135"/>
    </row>
    <row r="56" spans="3:11" ht="60.75" hidden="1" thickBot="1">
      <c r="C56" s="174" t="s">
        <v>22</v>
      </c>
      <c r="D56" s="175" t="s">
        <v>23</v>
      </c>
      <c r="E56" s="175" t="s">
        <v>24</v>
      </c>
      <c r="F56" s="175" t="s">
        <v>109</v>
      </c>
      <c r="G56" s="175" t="s">
        <v>108</v>
      </c>
      <c r="H56" s="175" t="s">
        <v>27</v>
      </c>
      <c r="I56" s="175" t="s">
        <v>212</v>
      </c>
      <c r="J56" s="176" t="s">
        <v>14</v>
      </c>
      <c r="K56" s="135"/>
    </row>
    <row r="57" spans="3:11" ht="15" hidden="1">
      <c r="C57" s="177">
        <v>1</v>
      </c>
      <c r="D57" s="177">
        <v>2</v>
      </c>
      <c r="E57" s="177">
        <v>3</v>
      </c>
      <c r="F57" s="177">
        <v>4</v>
      </c>
      <c r="G57" s="177" t="s">
        <v>29</v>
      </c>
      <c r="H57" s="177">
        <v>6</v>
      </c>
      <c r="I57" s="177">
        <v>7</v>
      </c>
      <c r="J57" s="177" t="s">
        <v>30</v>
      </c>
      <c r="K57" s="135"/>
    </row>
    <row r="58" spans="3:11" ht="15" hidden="1">
      <c r="C58" s="125"/>
      <c r="D58" s="125"/>
      <c r="E58" s="125"/>
      <c r="F58" s="125"/>
      <c r="G58" s="125"/>
      <c r="H58" s="125"/>
      <c r="I58" s="125"/>
      <c r="J58" s="145"/>
      <c r="K58" s="135"/>
    </row>
    <row r="59" spans="3:11" ht="15" hidden="1">
      <c r="C59" s="125"/>
      <c r="D59" s="125"/>
      <c r="E59" s="125"/>
      <c r="F59" s="125"/>
      <c r="G59" s="125"/>
      <c r="H59" s="125"/>
      <c r="I59" s="125"/>
      <c r="J59" s="145"/>
      <c r="K59" s="135"/>
    </row>
    <row r="60" spans="3:11" ht="15" hidden="1">
      <c r="C60" s="125"/>
      <c r="D60" s="125"/>
      <c r="E60" s="125"/>
      <c r="F60" s="125"/>
      <c r="G60" s="125"/>
      <c r="H60" s="125"/>
      <c r="I60" s="125"/>
      <c r="J60" s="145"/>
      <c r="K60" s="135"/>
    </row>
    <row r="61" spans="3:11" ht="15" hidden="1">
      <c r="C61" s="125"/>
      <c r="D61" s="125"/>
      <c r="E61" s="125"/>
      <c r="F61" s="125"/>
      <c r="G61" s="125"/>
      <c r="H61" s="125"/>
      <c r="I61" s="125"/>
      <c r="J61" s="145"/>
      <c r="K61" s="135"/>
    </row>
    <row r="62" spans="3:11" ht="13.5" customHeight="1" hidden="1" thickBot="1">
      <c r="C62" s="127"/>
      <c r="D62" s="127"/>
      <c r="E62" s="127"/>
      <c r="F62" s="125"/>
      <c r="G62" s="127"/>
      <c r="H62" s="127"/>
      <c r="I62" s="127"/>
      <c r="J62" s="178"/>
      <c r="K62" s="135"/>
    </row>
    <row r="63" spans="3:11" ht="35.25" customHeight="1" hidden="1" thickBot="1">
      <c r="C63" s="179"/>
      <c r="D63" s="180"/>
      <c r="E63" s="180"/>
      <c r="F63" s="180"/>
      <c r="G63" s="181"/>
      <c r="H63" s="180"/>
      <c r="I63" s="180"/>
      <c r="J63" s="182"/>
      <c r="K63" s="135"/>
    </row>
    <row r="64" spans="3:11" ht="15">
      <c r="C64" s="148"/>
      <c r="D64" s="148"/>
      <c r="E64" s="148"/>
      <c r="F64" s="148"/>
      <c r="G64" s="148"/>
      <c r="H64" s="148"/>
      <c r="I64" s="148"/>
      <c r="J64" s="148"/>
      <c r="K64" s="135"/>
    </row>
    <row r="65" spans="3:11" ht="15">
      <c r="C65" s="183" t="s">
        <v>112</v>
      </c>
      <c r="D65" s="148"/>
      <c r="E65" s="148"/>
      <c r="F65" s="148"/>
      <c r="G65" s="148"/>
      <c r="H65" s="148"/>
      <c r="I65" s="148"/>
      <c r="J65" s="148"/>
      <c r="K65" s="135"/>
    </row>
    <row r="66" spans="2:11" ht="15">
      <c r="B66" s="9"/>
      <c r="C66" s="183"/>
      <c r="D66" s="183"/>
      <c r="E66" s="148"/>
      <c r="F66" s="183" t="s">
        <v>162</v>
      </c>
      <c r="G66" s="148"/>
      <c r="H66" s="148"/>
      <c r="I66" s="148"/>
      <c r="J66" s="148"/>
      <c r="K66" s="135"/>
    </row>
    <row r="67" spans="2:11" ht="15.75" thickBot="1">
      <c r="B67" s="9"/>
      <c r="C67" s="183"/>
      <c r="D67" s="183"/>
      <c r="E67" s="148"/>
      <c r="F67" s="183"/>
      <c r="G67" s="148"/>
      <c r="H67" s="148"/>
      <c r="I67" s="148"/>
      <c r="J67" s="148"/>
      <c r="K67" s="135"/>
    </row>
    <row r="68" spans="3:11" ht="90.75" thickBot="1">
      <c r="C68" s="174" t="s">
        <v>31</v>
      </c>
      <c r="D68" s="175" t="s">
        <v>32</v>
      </c>
      <c r="E68" s="175" t="s">
        <v>33</v>
      </c>
      <c r="F68" s="175" t="s">
        <v>34</v>
      </c>
      <c r="G68" s="175" t="s">
        <v>89</v>
      </c>
      <c r="H68" s="175" t="s">
        <v>35</v>
      </c>
      <c r="I68" s="175" t="s">
        <v>36</v>
      </c>
      <c r="J68" s="176" t="s">
        <v>14</v>
      </c>
      <c r="K68" s="135"/>
    </row>
    <row r="69" spans="3:11" ht="15">
      <c r="C69" s="177">
        <v>1</v>
      </c>
      <c r="D69" s="177">
        <v>2</v>
      </c>
      <c r="E69" s="177">
        <v>3</v>
      </c>
      <c r="F69" s="177">
        <v>4</v>
      </c>
      <c r="G69" s="177">
        <v>5</v>
      </c>
      <c r="H69" s="177" t="s">
        <v>37</v>
      </c>
      <c r="I69" s="177">
        <v>7</v>
      </c>
      <c r="J69" s="177" t="s">
        <v>38</v>
      </c>
      <c r="K69" s="135"/>
    </row>
    <row r="70" spans="3:11" ht="31.5" customHeight="1">
      <c r="C70" s="125" t="s">
        <v>113</v>
      </c>
      <c r="D70" s="125" t="s">
        <v>47</v>
      </c>
      <c r="E70" s="125">
        <v>0.5</v>
      </c>
      <c r="F70" s="123">
        <v>150.17</v>
      </c>
      <c r="G70" s="123">
        <v>0.076</v>
      </c>
      <c r="H70" s="125">
        <f>E70/F70</f>
        <v>0.0033295598321901845</v>
      </c>
      <c r="I70" s="125">
        <v>500</v>
      </c>
      <c r="J70" s="145">
        <f>H70*I70</f>
        <v>1.6647799160950922</v>
      </c>
      <c r="K70" s="135"/>
    </row>
    <row r="71" spans="3:11" ht="31.5" customHeight="1">
      <c r="C71" s="125" t="s">
        <v>201</v>
      </c>
      <c r="D71" s="125" t="s">
        <v>47</v>
      </c>
      <c r="E71" s="125">
        <v>0.5</v>
      </c>
      <c r="F71" s="123">
        <v>150.17</v>
      </c>
      <c r="G71" s="123">
        <v>0.076</v>
      </c>
      <c r="H71" s="125">
        <f>E71/F71</f>
        <v>0.0033295598321901845</v>
      </c>
      <c r="I71" s="125">
        <v>3000</v>
      </c>
      <c r="J71" s="145">
        <f>H71*I71</f>
        <v>9.988679496570553</v>
      </c>
      <c r="K71" s="135"/>
    </row>
    <row r="72" spans="3:11" ht="13.5" customHeight="1">
      <c r="C72" s="125" t="s">
        <v>114</v>
      </c>
      <c r="D72" s="125" t="s">
        <v>47</v>
      </c>
      <c r="E72" s="125">
        <v>0.5</v>
      </c>
      <c r="F72" s="123">
        <v>150.17</v>
      </c>
      <c r="G72" s="123">
        <v>0.076</v>
      </c>
      <c r="H72" s="125">
        <f>E72/F72</f>
        <v>0.0033295598321901845</v>
      </c>
      <c r="I72" s="125">
        <v>3090</v>
      </c>
      <c r="J72" s="145">
        <f>H72*I72</f>
        <v>10.288339881467671</v>
      </c>
      <c r="K72" s="135"/>
    </row>
    <row r="73" spans="3:11" ht="15" hidden="1">
      <c r="C73" s="125"/>
      <c r="D73" s="125"/>
      <c r="E73" s="125"/>
      <c r="F73" s="125"/>
      <c r="G73" s="125"/>
      <c r="H73" s="125"/>
      <c r="I73" s="146"/>
      <c r="J73" s="184"/>
      <c r="K73" s="135"/>
    </row>
    <row r="74" spans="3:11" ht="15">
      <c r="C74" s="185" t="s">
        <v>122</v>
      </c>
      <c r="D74" s="125"/>
      <c r="E74" s="185"/>
      <c r="F74" s="125"/>
      <c r="G74" s="125"/>
      <c r="H74" s="125"/>
      <c r="I74" s="185"/>
      <c r="J74" s="145">
        <f>J72+J70</f>
        <v>11.953119797562763</v>
      </c>
      <c r="K74" s="135"/>
    </row>
    <row r="75" spans="3:11" ht="15">
      <c r="C75" s="135"/>
      <c r="D75" s="135"/>
      <c r="E75" s="135"/>
      <c r="F75" s="148"/>
      <c r="G75" s="135"/>
      <c r="H75" s="148"/>
      <c r="I75" s="135"/>
      <c r="J75" s="135"/>
      <c r="K75" s="135"/>
    </row>
    <row r="76" spans="3:11" ht="15">
      <c r="C76" s="183" t="s">
        <v>40</v>
      </c>
      <c r="D76" s="135"/>
      <c r="E76" s="135"/>
      <c r="F76" s="148"/>
      <c r="G76" s="135"/>
      <c r="H76" s="135"/>
      <c r="I76" s="135"/>
      <c r="J76" s="135"/>
      <c r="K76" s="135"/>
    </row>
    <row r="77" spans="3:11" ht="1.5" customHeight="1">
      <c r="C77" s="173" t="s">
        <v>42</v>
      </c>
      <c r="D77" s="149"/>
      <c r="E77" s="149"/>
      <c r="F77" s="149"/>
      <c r="G77" s="135"/>
      <c r="H77" s="135"/>
      <c r="I77" s="135"/>
      <c r="J77" s="135"/>
      <c r="K77" s="135"/>
    </row>
    <row r="78" spans="3:11" ht="7.5" customHeight="1" thickBot="1">
      <c r="C78" s="135"/>
      <c r="D78" s="135"/>
      <c r="E78" s="135"/>
      <c r="F78" s="135"/>
      <c r="G78" s="135"/>
      <c r="H78" s="135"/>
      <c r="I78" s="135"/>
      <c r="J78" s="135"/>
      <c r="K78" s="135"/>
    </row>
    <row r="79" spans="3:11" ht="39.75" customHeight="1" thickBot="1">
      <c r="C79" s="186" t="s">
        <v>43</v>
      </c>
      <c r="D79" s="150" t="s">
        <v>44</v>
      </c>
      <c r="E79" s="150" t="s">
        <v>33</v>
      </c>
      <c r="F79" s="150" t="s">
        <v>213</v>
      </c>
      <c r="G79" s="150" t="s">
        <v>52</v>
      </c>
      <c r="H79" s="150" t="s">
        <v>45</v>
      </c>
      <c r="I79" s="150" t="s">
        <v>46</v>
      </c>
      <c r="J79" s="151" t="s">
        <v>14</v>
      </c>
      <c r="K79" s="135"/>
    </row>
    <row r="80" spans="3:11" ht="22.5" customHeight="1">
      <c r="C80" s="152">
        <v>1</v>
      </c>
      <c r="D80" s="152">
        <v>2</v>
      </c>
      <c r="E80" s="152">
        <v>3</v>
      </c>
      <c r="F80" s="152">
        <v>4</v>
      </c>
      <c r="G80" s="152">
        <v>5</v>
      </c>
      <c r="H80" s="152" t="s">
        <v>37</v>
      </c>
      <c r="I80" s="152">
        <v>7</v>
      </c>
      <c r="J80" s="152" t="s">
        <v>38</v>
      </c>
      <c r="K80" s="135"/>
    </row>
    <row r="81" spans="3:11" ht="17.25" customHeight="1">
      <c r="C81" s="187" t="s">
        <v>127</v>
      </c>
      <c r="D81" s="125" t="s">
        <v>47</v>
      </c>
      <c r="E81" s="125">
        <v>0</v>
      </c>
      <c r="F81" s="123">
        <v>150.17</v>
      </c>
      <c r="G81" s="123">
        <v>0.076</v>
      </c>
      <c r="H81" s="188">
        <f>E81/F81*G81</f>
        <v>0</v>
      </c>
      <c r="I81" s="125">
        <v>5.76</v>
      </c>
      <c r="J81" s="189">
        <f>SUM(H81*I81)</f>
        <v>0</v>
      </c>
      <c r="K81" s="135"/>
    </row>
    <row r="82" spans="3:11" ht="20.25" customHeight="1">
      <c r="C82" s="153" t="s">
        <v>122</v>
      </c>
      <c r="D82" s="153"/>
      <c r="E82" s="153"/>
      <c r="F82" s="124"/>
      <c r="G82" s="124"/>
      <c r="H82" s="153"/>
      <c r="I82" s="153"/>
      <c r="J82" s="154">
        <f>J81</f>
        <v>0</v>
      </c>
      <c r="K82" s="135"/>
    </row>
    <row r="83" spans="3:11" ht="18.75" customHeight="1">
      <c r="C83" s="153" t="s">
        <v>128</v>
      </c>
      <c r="D83" s="153"/>
      <c r="E83" s="153"/>
      <c r="F83" s="124"/>
      <c r="G83" s="124"/>
      <c r="H83" s="153"/>
      <c r="I83" s="153"/>
      <c r="J83" s="154">
        <f>J74+J82</f>
        <v>11.953119797562763</v>
      </c>
      <c r="K83" s="135"/>
    </row>
    <row r="84" spans="3:11" ht="0.75" customHeight="1" hidden="1">
      <c r="C84" s="153"/>
      <c r="D84" s="153"/>
      <c r="E84" s="153"/>
      <c r="F84" s="124"/>
      <c r="G84" s="124"/>
      <c r="H84" s="153"/>
      <c r="I84" s="153"/>
      <c r="J84" s="155"/>
      <c r="K84" s="135"/>
    </row>
    <row r="85" spans="3:11" ht="16.5" customHeight="1" hidden="1" thickBot="1">
      <c r="C85" s="191"/>
      <c r="D85" s="157"/>
      <c r="E85" s="157"/>
      <c r="F85" s="156"/>
      <c r="G85" s="156"/>
      <c r="H85" s="157"/>
      <c r="I85" s="157"/>
      <c r="J85" s="158"/>
      <c r="K85" s="135"/>
    </row>
    <row r="86" spans="3:11" ht="15" hidden="1">
      <c r="C86" s="135"/>
      <c r="D86" s="135"/>
      <c r="E86" s="135"/>
      <c r="F86" s="192"/>
      <c r="G86" s="192"/>
      <c r="H86" s="135"/>
      <c r="I86" s="135"/>
      <c r="J86" s="135"/>
      <c r="K86" s="135"/>
    </row>
    <row r="87" spans="3:11" ht="15">
      <c r="C87" s="135"/>
      <c r="D87" s="135"/>
      <c r="E87" s="135"/>
      <c r="F87" s="192"/>
      <c r="G87" s="192"/>
      <c r="H87" s="135"/>
      <c r="I87" s="135"/>
      <c r="J87" s="135"/>
      <c r="K87" s="135"/>
    </row>
    <row r="88" spans="3:11" ht="51" customHeight="1" hidden="1">
      <c r="C88" s="135"/>
      <c r="D88" s="135"/>
      <c r="E88" s="135"/>
      <c r="F88" s="135"/>
      <c r="G88" s="135"/>
      <c r="H88" s="135"/>
      <c r="I88" s="135"/>
      <c r="J88" s="135"/>
      <c r="K88" s="135"/>
    </row>
    <row r="89" spans="3:11" ht="12.75" customHeight="1">
      <c r="C89" s="135"/>
      <c r="D89" s="135"/>
      <c r="E89" s="135"/>
      <c r="F89" s="135"/>
      <c r="G89" s="135"/>
      <c r="H89" s="135"/>
      <c r="I89" s="135"/>
      <c r="J89" s="135"/>
      <c r="K89" s="135"/>
    </row>
    <row r="90" spans="3:11" ht="15.75" thickBot="1">
      <c r="C90" s="173" t="s">
        <v>58</v>
      </c>
      <c r="D90" s="135"/>
      <c r="E90" s="135"/>
      <c r="F90" s="135"/>
      <c r="G90" s="135"/>
      <c r="H90" s="135"/>
      <c r="I90" s="135"/>
      <c r="J90" s="135"/>
      <c r="K90" s="135"/>
    </row>
    <row r="91" spans="3:11" ht="90">
      <c r="C91" s="193" t="s">
        <v>48</v>
      </c>
      <c r="D91" s="194" t="s">
        <v>49</v>
      </c>
      <c r="E91" s="194" t="s">
        <v>33</v>
      </c>
      <c r="F91" s="194" t="s">
        <v>75</v>
      </c>
      <c r="G91" s="194" t="s">
        <v>117</v>
      </c>
      <c r="H91" s="194" t="s">
        <v>45</v>
      </c>
      <c r="I91" s="194" t="s">
        <v>46</v>
      </c>
      <c r="J91" s="195" t="s">
        <v>14</v>
      </c>
      <c r="K91" s="135"/>
    </row>
    <row r="92" spans="3:11" ht="15">
      <c r="C92" s="196">
        <v>1</v>
      </c>
      <c r="D92" s="125">
        <v>2</v>
      </c>
      <c r="E92" s="125">
        <v>3</v>
      </c>
      <c r="F92" s="125">
        <v>4</v>
      </c>
      <c r="G92" s="125">
        <v>5</v>
      </c>
      <c r="H92" s="125" t="s">
        <v>37</v>
      </c>
      <c r="I92" s="125">
        <v>7</v>
      </c>
      <c r="J92" s="197" t="s">
        <v>38</v>
      </c>
      <c r="K92" s="135"/>
    </row>
    <row r="93" spans="3:11" ht="15">
      <c r="C93" s="196" t="s">
        <v>54</v>
      </c>
      <c r="D93" s="125" t="s">
        <v>55</v>
      </c>
      <c r="E93" s="125">
        <v>4</v>
      </c>
      <c r="F93" s="123">
        <v>150.17</v>
      </c>
      <c r="G93" s="123">
        <v>0.076</v>
      </c>
      <c r="H93" s="188">
        <f>SUM(E93/F93*G93)</f>
        <v>0.0020243723779716323</v>
      </c>
      <c r="I93" s="125">
        <v>1000</v>
      </c>
      <c r="J93" s="189">
        <f>SUM(H93*I93)</f>
        <v>2.0243723779716323</v>
      </c>
      <c r="K93" s="135"/>
    </row>
    <row r="94" spans="3:11" ht="15">
      <c r="C94" s="196" t="s">
        <v>104</v>
      </c>
      <c r="D94" s="125" t="s">
        <v>55</v>
      </c>
      <c r="E94" s="125">
        <v>3</v>
      </c>
      <c r="F94" s="123">
        <v>150.17</v>
      </c>
      <c r="G94" s="123">
        <v>0.076</v>
      </c>
      <c r="H94" s="188">
        <f>SUM(E94/F94*G94)</f>
        <v>0.0015182792834787242</v>
      </c>
      <c r="I94" s="125">
        <v>1000</v>
      </c>
      <c r="J94" s="189">
        <f>SUM(H94*I94)</f>
        <v>1.5182792834787242</v>
      </c>
      <c r="K94" s="135"/>
    </row>
    <row r="95" spans="3:11" ht="15">
      <c r="C95" s="198" t="s">
        <v>110</v>
      </c>
      <c r="D95" s="127" t="s">
        <v>55</v>
      </c>
      <c r="E95" s="127">
        <v>0</v>
      </c>
      <c r="F95" s="127">
        <v>150.17</v>
      </c>
      <c r="G95" s="127">
        <v>0.076</v>
      </c>
      <c r="H95" s="199">
        <f>SUM(E95/F95*G95)</f>
        <v>0</v>
      </c>
      <c r="I95" s="127">
        <v>42.5</v>
      </c>
      <c r="J95" s="200">
        <f>SUM(H95*I95)</f>
        <v>0</v>
      </c>
      <c r="K95" s="135"/>
    </row>
    <row r="96" spans="3:11" ht="15">
      <c r="C96" s="201" t="s">
        <v>122</v>
      </c>
      <c r="D96" s="202"/>
      <c r="E96" s="202"/>
      <c r="F96" s="202"/>
      <c r="G96" s="202"/>
      <c r="H96" s="202"/>
      <c r="I96" s="202"/>
      <c r="J96" s="203">
        <f>J95+J94+J93</f>
        <v>3.5426516614503565</v>
      </c>
      <c r="K96" s="135"/>
    </row>
    <row r="97" spans="3:11" ht="15">
      <c r="C97" s="211"/>
      <c r="D97" s="211"/>
      <c r="E97" s="211"/>
      <c r="F97" s="211"/>
      <c r="G97" s="211"/>
      <c r="H97" s="211"/>
      <c r="I97" s="211"/>
      <c r="J97" s="212"/>
      <c r="K97" s="135"/>
    </row>
    <row r="98" spans="3:11" ht="15">
      <c r="C98" s="253" t="s">
        <v>96</v>
      </c>
      <c r="D98" s="253"/>
      <c r="E98" s="253"/>
      <c r="F98" s="253"/>
      <c r="G98" s="253"/>
      <c r="H98" s="253"/>
      <c r="I98" s="253"/>
      <c r="J98" s="253"/>
      <c r="K98" s="135"/>
    </row>
    <row r="99" spans="3:11" ht="9.75" customHeight="1" thickBot="1">
      <c r="C99" s="183"/>
      <c r="D99" s="204"/>
      <c r="E99" s="204"/>
      <c r="F99" s="204"/>
      <c r="G99" s="204"/>
      <c r="H99" s="204"/>
      <c r="I99" s="204"/>
      <c r="J99" s="204"/>
      <c r="K99" s="135"/>
    </row>
    <row r="100" spans="3:11" ht="105">
      <c r="C100" s="193" t="s">
        <v>48</v>
      </c>
      <c r="D100" s="194" t="s">
        <v>49</v>
      </c>
      <c r="E100" s="194" t="s">
        <v>33</v>
      </c>
      <c r="F100" s="194" t="s">
        <v>50</v>
      </c>
      <c r="G100" s="194" t="s">
        <v>117</v>
      </c>
      <c r="H100" s="194" t="s">
        <v>45</v>
      </c>
      <c r="I100" s="194" t="s">
        <v>46</v>
      </c>
      <c r="J100" s="195" t="s">
        <v>14</v>
      </c>
      <c r="K100" s="135"/>
    </row>
    <row r="101" spans="3:11" ht="15">
      <c r="C101" s="196">
        <v>1</v>
      </c>
      <c r="D101" s="125">
        <v>2</v>
      </c>
      <c r="E101" s="125">
        <v>3</v>
      </c>
      <c r="F101" s="125">
        <v>4</v>
      </c>
      <c r="G101" s="125">
        <v>5</v>
      </c>
      <c r="H101" s="125" t="s">
        <v>37</v>
      </c>
      <c r="I101" s="125">
        <v>7</v>
      </c>
      <c r="J101" s="197" t="s">
        <v>38</v>
      </c>
      <c r="K101" s="135"/>
    </row>
    <row r="102" spans="3:11" ht="15">
      <c r="C102" s="187" t="s">
        <v>97</v>
      </c>
      <c r="D102" s="125" t="s">
        <v>47</v>
      </c>
      <c r="E102" s="125">
        <v>1</v>
      </c>
      <c r="F102" s="123">
        <v>150.17</v>
      </c>
      <c r="G102" s="123">
        <v>308.44</v>
      </c>
      <c r="H102" s="188">
        <f>E102/F102</f>
        <v>0.006659119664380369</v>
      </c>
      <c r="I102" s="153">
        <v>3750</v>
      </c>
      <c r="J102" s="154">
        <f>H102*I102</f>
        <v>24.971698741426383</v>
      </c>
      <c r="K102" s="135"/>
    </row>
    <row r="103" spans="3:11" ht="15">
      <c r="C103" s="196" t="s">
        <v>100</v>
      </c>
      <c r="D103" s="125" t="s">
        <v>47</v>
      </c>
      <c r="E103" s="125"/>
      <c r="F103" s="123">
        <v>150.17</v>
      </c>
      <c r="G103" s="123">
        <v>308.44</v>
      </c>
      <c r="H103" s="188">
        <f>E103/F103</f>
        <v>0</v>
      </c>
      <c r="I103" s="125">
        <v>3083</v>
      </c>
      <c r="J103" s="154">
        <f>H103*I103</f>
        <v>0</v>
      </c>
      <c r="K103" s="135"/>
    </row>
    <row r="104" spans="3:11" ht="14.25" customHeight="1" thickBot="1">
      <c r="C104" s="205"/>
      <c r="D104" s="159"/>
      <c r="E104" s="159"/>
      <c r="F104" s="159"/>
      <c r="G104" s="159"/>
      <c r="H104" s="159"/>
      <c r="I104" s="159"/>
      <c r="J104" s="160">
        <f>SUM(J102:J103)</f>
        <v>24.971698741426383</v>
      </c>
      <c r="K104" s="135"/>
    </row>
    <row r="105" spans="3:11" ht="15.75" customHeight="1" hidden="1">
      <c r="C105" s="204"/>
      <c r="D105" s="204"/>
      <c r="E105" s="204"/>
      <c r="F105" s="204"/>
      <c r="G105" s="204"/>
      <c r="H105" s="204"/>
      <c r="I105" s="204"/>
      <c r="J105" s="204"/>
      <c r="K105" s="135"/>
    </row>
    <row r="106" spans="3:11" ht="15" hidden="1">
      <c r="C106" s="204"/>
      <c r="D106" s="204"/>
      <c r="E106" s="204"/>
      <c r="F106" s="204"/>
      <c r="G106" s="204"/>
      <c r="H106" s="204"/>
      <c r="I106" s="204"/>
      <c r="J106" s="204"/>
      <c r="K106" s="135"/>
    </row>
    <row r="107" spans="3:11" ht="15">
      <c r="C107" s="135"/>
      <c r="D107" s="135"/>
      <c r="E107" s="135"/>
      <c r="F107" s="135"/>
      <c r="G107" s="135"/>
      <c r="H107" s="135"/>
      <c r="I107" s="135"/>
      <c r="J107" s="135"/>
      <c r="K107" s="135"/>
    </row>
    <row r="108" spans="3:11" ht="15.75">
      <c r="C108" s="206" t="s">
        <v>56</v>
      </c>
      <c r="D108" s="207"/>
      <c r="E108" s="207"/>
      <c r="F108" s="135"/>
      <c r="G108" s="135"/>
      <c r="H108" s="135"/>
      <c r="I108" s="135"/>
      <c r="J108" s="135"/>
      <c r="K108" s="135"/>
    </row>
    <row r="109" spans="3:11" ht="15">
      <c r="C109" s="135"/>
      <c r="D109" s="135"/>
      <c r="E109" s="135"/>
      <c r="F109" s="135"/>
      <c r="G109" s="135"/>
      <c r="H109" s="135"/>
      <c r="I109" s="135"/>
      <c r="J109" s="135"/>
      <c r="K109" s="135"/>
    </row>
    <row r="110" spans="3:11" ht="15">
      <c r="C110" s="249" t="s">
        <v>118</v>
      </c>
      <c r="D110" s="249"/>
      <c r="E110" s="249"/>
      <c r="F110" s="249" t="s">
        <v>58</v>
      </c>
      <c r="G110" s="249"/>
      <c r="H110" s="249"/>
      <c r="I110" s="249"/>
      <c r="J110" s="249" t="s">
        <v>64</v>
      </c>
      <c r="K110" s="135"/>
    </row>
    <row r="111" spans="3:11" ht="15">
      <c r="C111" s="249"/>
      <c r="D111" s="249"/>
      <c r="E111" s="249"/>
      <c r="F111" s="249"/>
      <c r="G111" s="249"/>
      <c r="H111" s="249"/>
      <c r="I111" s="249"/>
      <c r="J111" s="249"/>
      <c r="K111" s="135"/>
    </row>
    <row r="112" spans="3:11" ht="15">
      <c r="C112" s="208" t="s">
        <v>59</v>
      </c>
      <c r="D112" s="208" t="s">
        <v>60</v>
      </c>
      <c r="E112" s="208" t="s">
        <v>61</v>
      </c>
      <c r="F112" s="208" t="s">
        <v>111</v>
      </c>
      <c r="G112" s="208" t="s">
        <v>63</v>
      </c>
      <c r="H112" s="208" t="s">
        <v>71</v>
      </c>
      <c r="I112" s="208" t="s">
        <v>70</v>
      </c>
      <c r="J112" s="249"/>
      <c r="K112" s="135"/>
    </row>
    <row r="113" spans="3:11" ht="15.75">
      <c r="C113" s="128">
        <f>J25</f>
        <v>4196.366366716751</v>
      </c>
      <c r="D113" s="126"/>
      <c r="E113" s="126">
        <v>0</v>
      </c>
      <c r="F113" s="128">
        <f>J74+J83</f>
        <v>23.906239595125527</v>
      </c>
      <c r="G113" s="126"/>
      <c r="H113" s="128">
        <f>J96+J104</f>
        <v>28.51435040287674</v>
      </c>
      <c r="I113" s="128">
        <f>J52</f>
        <v>0</v>
      </c>
      <c r="J113" s="209">
        <f>J25+J52+J74+J83+J96+J104</f>
        <v>4248.7869567147545</v>
      </c>
      <c r="K113" s="135"/>
    </row>
    <row r="114" spans="3:11" ht="15" hidden="1">
      <c r="C114" s="135"/>
      <c r="D114" s="135"/>
      <c r="E114" s="135"/>
      <c r="F114" s="135"/>
      <c r="G114" s="135"/>
      <c r="H114" s="135"/>
      <c r="I114" s="135"/>
      <c r="J114" s="135"/>
      <c r="K114" s="135"/>
    </row>
    <row r="115" spans="3:11" ht="15">
      <c r="C115" s="135"/>
      <c r="D115" s="135"/>
      <c r="E115" s="135"/>
      <c r="F115" s="135"/>
      <c r="G115" s="135"/>
      <c r="H115" s="135"/>
      <c r="I115" s="135"/>
      <c r="J115" s="135"/>
      <c r="K115" s="135"/>
    </row>
    <row r="116" spans="3:11" ht="1.5" customHeight="1">
      <c r="C116" s="135"/>
      <c r="D116" s="135"/>
      <c r="E116" s="135"/>
      <c r="F116" s="135"/>
      <c r="G116" s="135"/>
      <c r="H116" s="135"/>
      <c r="I116" s="135"/>
      <c r="J116" s="135"/>
      <c r="K116" s="135"/>
    </row>
    <row r="117" spans="3:11" ht="15" hidden="1">
      <c r="C117" s="135"/>
      <c r="D117" s="135"/>
      <c r="E117" s="135"/>
      <c r="F117" s="135"/>
      <c r="G117" s="135"/>
      <c r="H117" s="135"/>
      <c r="I117" s="135"/>
      <c r="J117" s="135"/>
      <c r="K117" s="135"/>
    </row>
    <row r="118" spans="3:11" ht="15">
      <c r="C118" s="250" t="s">
        <v>208</v>
      </c>
      <c r="D118" s="250"/>
      <c r="E118" s="250"/>
      <c r="F118" s="250"/>
      <c r="G118" s="250"/>
      <c r="H118" s="250"/>
      <c r="I118" s="250"/>
      <c r="J118" s="250"/>
      <c r="K118" s="250"/>
    </row>
    <row r="119" spans="3:11" ht="15">
      <c r="C119" s="250"/>
      <c r="D119" s="250"/>
      <c r="E119" s="250"/>
      <c r="F119" s="250"/>
      <c r="G119" s="250"/>
      <c r="H119" s="250"/>
      <c r="I119" s="250"/>
      <c r="J119" s="250"/>
      <c r="K119" s="250"/>
    </row>
    <row r="120" spans="3:11" ht="15"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3:11" ht="15">
      <c r="C121" s="250"/>
      <c r="D121" s="250"/>
      <c r="E121" s="250"/>
      <c r="F121" s="250"/>
      <c r="G121" s="250"/>
      <c r="H121" s="250"/>
      <c r="I121" s="250"/>
      <c r="J121" s="250"/>
      <c r="K121" s="250"/>
    </row>
    <row r="122" spans="3:11" ht="15">
      <c r="C122" s="250"/>
      <c r="D122" s="250"/>
      <c r="E122" s="250"/>
      <c r="F122" s="250"/>
      <c r="G122" s="250"/>
      <c r="H122" s="250"/>
      <c r="I122" s="250"/>
      <c r="J122" s="250"/>
      <c r="K122" s="250"/>
    </row>
    <row r="123" spans="3:11" ht="15">
      <c r="C123" s="250"/>
      <c r="D123" s="250"/>
      <c r="E123" s="250"/>
      <c r="F123" s="250"/>
      <c r="G123" s="250"/>
      <c r="H123" s="250"/>
      <c r="I123" s="250"/>
      <c r="J123" s="250"/>
      <c r="K123" s="250"/>
    </row>
    <row r="124" spans="3:11" ht="15" hidden="1">
      <c r="C124" s="250"/>
      <c r="D124" s="250"/>
      <c r="E124" s="250"/>
      <c r="F124" s="250"/>
      <c r="G124" s="250"/>
      <c r="H124" s="250"/>
      <c r="I124" s="250"/>
      <c r="J124" s="250"/>
      <c r="K124" s="250"/>
    </row>
    <row r="125" spans="3:11" ht="15">
      <c r="C125" s="135"/>
      <c r="D125" s="135"/>
      <c r="E125" s="135"/>
      <c r="F125" s="135"/>
      <c r="G125" s="135"/>
      <c r="H125" s="135"/>
      <c r="I125" s="135"/>
      <c r="J125" s="135"/>
      <c r="K125" s="135"/>
    </row>
    <row r="126" spans="3:11" ht="18.75">
      <c r="C126" s="135"/>
      <c r="D126" s="210">
        <f>J113*150</f>
        <v>637318.0435072131</v>
      </c>
      <c r="E126" s="135"/>
      <c r="F126" s="135"/>
      <c r="G126" s="135"/>
      <c r="H126" s="135"/>
      <c r="I126" s="135"/>
      <c r="J126" s="135"/>
      <c r="K126" s="135"/>
    </row>
  </sheetData>
  <sheetProtection/>
  <mergeCells count="8">
    <mergeCell ref="H1:L1"/>
    <mergeCell ref="I7:L7"/>
    <mergeCell ref="I9:L10"/>
    <mergeCell ref="C110:E111"/>
    <mergeCell ref="F110:I111"/>
    <mergeCell ref="J110:J112"/>
    <mergeCell ref="C118:K124"/>
    <mergeCell ref="C98:J9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4"/>
  <sheetViews>
    <sheetView zoomScalePageLayoutView="0" workbookViewId="0" topLeftCell="A1">
      <selection activeCell="D5" sqref="D5"/>
    </sheetView>
  </sheetViews>
  <sheetFormatPr defaultColWidth="9.140625" defaultRowHeight="15"/>
  <cols>
    <col min="3" max="3" width="31.421875" style="0" customWidth="1"/>
    <col min="4" max="4" width="12.28125" style="0" customWidth="1"/>
    <col min="5" max="5" width="20.57421875" style="0" customWidth="1"/>
    <col min="6" max="6" width="13.00390625" style="0" customWidth="1"/>
    <col min="7" max="7" width="13.7109375" style="0" customWidth="1"/>
    <col min="8" max="8" width="13.8515625" style="0" customWidth="1"/>
    <col min="9" max="9" width="16.140625" style="0" customWidth="1"/>
    <col min="10" max="10" width="12.57421875" style="0" customWidth="1"/>
  </cols>
  <sheetData>
    <row r="1" spans="8:12" ht="33.75" customHeight="1">
      <c r="H1" s="257" t="s">
        <v>228</v>
      </c>
      <c r="I1" s="257"/>
      <c r="J1" s="257"/>
      <c r="K1" s="257"/>
      <c r="L1" s="257"/>
    </row>
    <row r="2" ht="18.75">
      <c r="C2" s="92" t="s">
        <v>93</v>
      </c>
    </row>
    <row r="3" spans="3:6" ht="18.75">
      <c r="C3" s="10" t="s">
        <v>137</v>
      </c>
      <c r="D3" s="9"/>
      <c r="E3" s="9"/>
      <c r="F3" s="9"/>
    </row>
    <row r="4" ht="18.75">
      <c r="C4" s="10" t="s">
        <v>0</v>
      </c>
    </row>
    <row r="6" spans="3:5" ht="21">
      <c r="C6" s="11" t="s">
        <v>5</v>
      </c>
      <c r="D6" s="11"/>
      <c r="E6" s="11" t="s">
        <v>6</v>
      </c>
    </row>
    <row r="7" spans="3:12" ht="75">
      <c r="C7" s="2" t="s">
        <v>1</v>
      </c>
      <c r="D7" s="2" t="s">
        <v>2</v>
      </c>
      <c r="E7" s="2" t="s">
        <v>20</v>
      </c>
      <c r="F7" s="2" t="s">
        <v>2</v>
      </c>
      <c r="I7" s="246" t="s">
        <v>138</v>
      </c>
      <c r="J7" s="246"/>
      <c r="K7" s="246"/>
      <c r="L7" s="246"/>
    </row>
    <row r="8" spans="3:6" ht="18.75">
      <c r="C8" s="3" t="s">
        <v>88</v>
      </c>
      <c r="D8" s="87">
        <v>2</v>
      </c>
      <c r="E8" s="3" t="s">
        <v>3</v>
      </c>
      <c r="F8" s="87">
        <v>1</v>
      </c>
    </row>
    <row r="9" spans="3:13" ht="18.75">
      <c r="C9" s="5" t="s">
        <v>214</v>
      </c>
      <c r="D9" s="87">
        <v>5</v>
      </c>
      <c r="E9" s="3" t="s">
        <v>211</v>
      </c>
      <c r="F9" s="87">
        <v>1</v>
      </c>
      <c r="I9" s="237" t="s">
        <v>176</v>
      </c>
      <c r="J9" s="237"/>
      <c r="K9" s="237"/>
      <c r="L9" s="237"/>
      <c r="M9" s="13"/>
    </row>
    <row r="10" spans="3:12" ht="18.75">
      <c r="C10" s="5" t="s">
        <v>95</v>
      </c>
      <c r="D10" s="88">
        <v>0.5</v>
      </c>
      <c r="E10" s="5" t="s">
        <v>83</v>
      </c>
      <c r="F10" s="88">
        <v>1.5</v>
      </c>
      <c r="I10" s="237"/>
      <c r="J10" s="237"/>
      <c r="K10" s="237"/>
      <c r="L10" s="237"/>
    </row>
    <row r="11" spans="3:6" ht="18.75">
      <c r="C11" s="3" t="s">
        <v>215</v>
      </c>
      <c r="D11" s="88">
        <v>2</v>
      </c>
      <c r="E11" s="5" t="s">
        <v>84</v>
      </c>
      <c r="F11" s="88">
        <v>1</v>
      </c>
    </row>
    <row r="12" spans="3:6" ht="18.75">
      <c r="C12" s="5" t="s">
        <v>210</v>
      </c>
      <c r="D12" s="88">
        <v>1</v>
      </c>
      <c r="E12" s="5" t="s">
        <v>85</v>
      </c>
      <c r="F12" s="88">
        <v>1</v>
      </c>
    </row>
    <row r="13" spans="3:6" ht="18.75">
      <c r="C13" s="5" t="s">
        <v>205</v>
      </c>
      <c r="D13" s="88">
        <v>1</v>
      </c>
      <c r="E13" s="5" t="s">
        <v>86</v>
      </c>
      <c r="F13" s="88">
        <v>3</v>
      </c>
    </row>
    <row r="14" spans="3:6" ht="18.75">
      <c r="C14" s="3" t="s">
        <v>131</v>
      </c>
      <c r="D14" s="87">
        <v>0.5</v>
      </c>
      <c r="E14" s="3" t="s">
        <v>87</v>
      </c>
      <c r="F14" s="87">
        <v>1</v>
      </c>
    </row>
    <row r="15" spans="3:6" ht="16.5" thickBot="1">
      <c r="C15" s="67" t="s">
        <v>4</v>
      </c>
      <c r="D15" s="89">
        <f>D14+D13+D12+D11+D10+D9+D8</f>
        <v>12</v>
      </c>
      <c r="E15" s="68"/>
      <c r="F15" s="90">
        <f>F14+F13+F12+F11+F10+F9+F8</f>
        <v>9.5</v>
      </c>
    </row>
    <row r="16" spans="3:10" ht="75">
      <c r="C16" s="14" t="s">
        <v>8</v>
      </c>
      <c r="D16" s="14" t="s">
        <v>116</v>
      </c>
      <c r="E16" s="14" t="s">
        <v>10</v>
      </c>
      <c r="F16" s="14" t="s">
        <v>11</v>
      </c>
      <c r="G16" s="14" t="s">
        <v>142</v>
      </c>
      <c r="H16" s="14" t="s">
        <v>12</v>
      </c>
      <c r="I16" s="14" t="s">
        <v>13</v>
      </c>
      <c r="J16" s="14" t="s">
        <v>14</v>
      </c>
    </row>
    <row r="17" spans="3:10" ht="30">
      <c r="C17" s="14">
        <v>1</v>
      </c>
      <c r="D17" s="14">
        <v>2</v>
      </c>
      <c r="E17" s="14">
        <v>3</v>
      </c>
      <c r="F17" s="14">
        <v>4</v>
      </c>
      <c r="G17" s="14">
        <v>5</v>
      </c>
      <c r="H17" s="14" t="s">
        <v>15</v>
      </c>
      <c r="I17" s="14" t="s">
        <v>16</v>
      </c>
      <c r="J17" s="14" t="s">
        <v>17</v>
      </c>
    </row>
    <row r="18" spans="3:10" ht="18.75">
      <c r="C18" s="3" t="s">
        <v>88</v>
      </c>
      <c r="D18" s="18">
        <v>12645</v>
      </c>
      <c r="E18" s="15">
        <v>0.5</v>
      </c>
      <c r="F18" s="15">
        <f aca="true" t="shared" si="0" ref="F18:F24">SUM(E18*1973)</f>
        <v>986.5</v>
      </c>
      <c r="G18" s="15">
        <v>70</v>
      </c>
      <c r="H18" s="17">
        <f aca="true" t="shared" si="1" ref="H18:H24">SUM(F18/G18)</f>
        <v>14.092857142857143</v>
      </c>
      <c r="I18" s="18">
        <f>D18*12*1.302/1974</f>
        <v>100.08382978723405</v>
      </c>
      <c r="J18" s="18">
        <f aca="true" t="shared" si="2" ref="J18:J24">SUM(H18*I18)</f>
        <v>1410.4671155015199</v>
      </c>
    </row>
    <row r="19" spans="3:10" ht="18.75">
      <c r="C19" s="5" t="s">
        <v>214</v>
      </c>
      <c r="D19" s="15">
        <v>9024</v>
      </c>
      <c r="E19" s="15">
        <v>0.125</v>
      </c>
      <c r="F19" s="15">
        <f t="shared" si="0"/>
        <v>246.625</v>
      </c>
      <c r="G19" s="15">
        <v>70</v>
      </c>
      <c r="H19" s="17">
        <f t="shared" si="1"/>
        <v>3.523214285714286</v>
      </c>
      <c r="I19" s="18">
        <f>D19*12*1.302/1974</f>
        <v>71.42399999999999</v>
      </c>
      <c r="J19" s="18">
        <f t="shared" si="2"/>
        <v>251.6420571428571</v>
      </c>
    </row>
    <row r="20" spans="3:10" ht="18.75">
      <c r="C20" s="5" t="s">
        <v>95</v>
      </c>
      <c r="D20" s="18">
        <v>13642</v>
      </c>
      <c r="E20" s="15">
        <v>0</v>
      </c>
      <c r="F20" s="15">
        <f t="shared" si="0"/>
        <v>0</v>
      </c>
      <c r="G20" s="15">
        <v>70</v>
      </c>
      <c r="H20" s="17">
        <f t="shared" si="1"/>
        <v>0</v>
      </c>
      <c r="I20" s="18">
        <f>D20*12*1.302/1973</f>
        <v>108.02970501773949</v>
      </c>
      <c r="J20" s="18">
        <f t="shared" si="2"/>
        <v>0</v>
      </c>
    </row>
    <row r="21" spans="3:10" ht="18.75">
      <c r="C21" s="3" t="s">
        <v>215</v>
      </c>
      <c r="D21" s="15">
        <v>15845.8</v>
      </c>
      <c r="E21" s="15">
        <v>0</v>
      </c>
      <c r="F21" s="15">
        <f t="shared" si="0"/>
        <v>0</v>
      </c>
      <c r="G21" s="15">
        <v>70</v>
      </c>
      <c r="H21" s="17">
        <f t="shared" si="1"/>
        <v>0</v>
      </c>
      <c r="I21" s="18">
        <f>D21*12*1.302/1974</f>
        <v>125.41782127659575</v>
      </c>
      <c r="J21" s="18">
        <f t="shared" si="2"/>
        <v>0</v>
      </c>
    </row>
    <row r="22" spans="3:10" ht="18.75">
      <c r="C22" s="5" t="s">
        <v>210</v>
      </c>
      <c r="D22" s="15">
        <v>16810.7</v>
      </c>
      <c r="E22" s="15">
        <v>0.25</v>
      </c>
      <c r="F22" s="15">
        <f t="shared" si="0"/>
        <v>493.25</v>
      </c>
      <c r="G22" s="15">
        <v>70</v>
      </c>
      <c r="H22" s="17">
        <f t="shared" si="1"/>
        <v>7.046428571428572</v>
      </c>
      <c r="I22" s="18">
        <f>D22*12*1.302/1974</f>
        <v>133.0549021276596</v>
      </c>
      <c r="J22" s="18">
        <f t="shared" si="2"/>
        <v>937.5618639209729</v>
      </c>
    </row>
    <row r="23" spans="3:10" ht="18.75">
      <c r="C23" s="5" t="s">
        <v>205</v>
      </c>
      <c r="D23" s="18">
        <v>8813</v>
      </c>
      <c r="E23" s="15">
        <v>0.25</v>
      </c>
      <c r="F23" s="15">
        <f t="shared" si="0"/>
        <v>493.25</v>
      </c>
      <c r="G23" s="15">
        <v>70</v>
      </c>
      <c r="H23" s="17">
        <f t="shared" si="1"/>
        <v>7.046428571428572</v>
      </c>
      <c r="I23" s="18">
        <f>D23*12*1.302/1974</f>
        <v>69.75395744680851</v>
      </c>
      <c r="J23" s="18">
        <f t="shared" si="2"/>
        <v>491.5162787234043</v>
      </c>
    </row>
    <row r="24" spans="3:10" ht="18.75">
      <c r="C24" s="3" t="s">
        <v>131</v>
      </c>
      <c r="D24" s="15">
        <v>12360.4</v>
      </c>
      <c r="E24" s="15">
        <v>0</v>
      </c>
      <c r="F24" s="15">
        <f t="shared" si="0"/>
        <v>0</v>
      </c>
      <c r="G24" s="15">
        <v>70</v>
      </c>
      <c r="H24" s="17">
        <f t="shared" si="1"/>
        <v>0</v>
      </c>
      <c r="I24" s="18">
        <f>D24*12*1.302/1974</f>
        <v>97.83125106382978</v>
      </c>
      <c r="J24" s="18">
        <f t="shared" si="2"/>
        <v>0</v>
      </c>
    </row>
    <row r="25" spans="3:10" ht="15">
      <c r="C25" s="16" t="s">
        <v>18</v>
      </c>
      <c r="D25" s="15">
        <f>D21+D20+D19+D18</f>
        <v>51156.8</v>
      </c>
      <c r="E25" s="15">
        <f>E21+E20+E19+E18+E22+E23+E24</f>
        <v>1.125</v>
      </c>
      <c r="F25" s="15">
        <f>SUM(F20:F21)</f>
        <v>0</v>
      </c>
      <c r="G25" s="15"/>
      <c r="H25" s="19">
        <f>SUM(H18:H21)</f>
        <v>17.61607142857143</v>
      </c>
      <c r="I25" s="18">
        <f>D25*12*1.302/1974</f>
        <v>404.9006297872341</v>
      </c>
      <c r="J25" s="20">
        <f>J21+J20+J19+J18+J22+J23+J24</f>
        <v>3091.1873152887542</v>
      </c>
    </row>
    <row r="26" spans="3:6" ht="15">
      <c r="C26" s="1"/>
      <c r="D26" s="1"/>
      <c r="E26" s="1"/>
      <c r="F26" s="1"/>
    </row>
    <row r="27" spans="3:6" ht="15">
      <c r="C27" s="1" t="s">
        <v>119</v>
      </c>
      <c r="D27" s="1"/>
      <c r="E27" s="1"/>
      <c r="F27" s="1"/>
    </row>
    <row r="28" spans="3:6" ht="0.75" customHeight="1">
      <c r="C28" s="1"/>
      <c r="D28" s="1"/>
      <c r="E28" s="1"/>
      <c r="F28" s="1"/>
    </row>
    <row r="29" spans="3:6" ht="15" hidden="1">
      <c r="C29" s="1"/>
      <c r="D29" s="1"/>
      <c r="E29" s="1"/>
      <c r="F29" s="1"/>
    </row>
    <row r="30" spans="3:6" ht="15" hidden="1">
      <c r="C30" s="1"/>
      <c r="D30" s="1"/>
      <c r="E30" s="1"/>
      <c r="F30" s="1"/>
    </row>
    <row r="31" spans="3:6" ht="15" hidden="1">
      <c r="C31" s="1"/>
      <c r="D31" s="1"/>
      <c r="E31" s="1"/>
      <c r="F31" s="1"/>
    </row>
    <row r="32" spans="3:6" ht="15" hidden="1">
      <c r="C32" s="1"/>
      <c r="D32" s="1"/>
      <c r="E32" s="1"/>
      <c r="F32" s="1"/>
    </row>
    <row r="33" spans="3:6" ht="15" hidden="1">
      <c r="C33" s="1"/>
      <c r="D33" s="1"/>
      <c r="E33" s="1"/>
      <c r="F33" s="1"/>
    </row>
    <row r="34" spans="3:6" ht="15" hidden="1">
      <c r="C34" s="1"/>
      <c r="D34" s="1"/>
      <c r="E34" s="1"/>
      <c r="F34" s="1"/>
    </row>
    <row r="35" spans="3:6" ht="15" hidden="1">
      <c r="C35" s="1"/>
      <c r="D35" s="1"/>
      <c r="E35" s="1"/>
      <c r="F35" s="1"/>
    </row>
    <row r="36" spans="3:6" ht="15">
      <c r="C36" s="1"/>
      <c r="D36" s="1"/>
      <c r="E36" s="1"/>
      <c r="F36" s="1"/>
    </row>
    <row r="37" spans="3:6" ht="15">
      <c r="C37" s="1"/>
      <c r="D37" s="1"/>
      <c r="E37" s="1"/>
      <c r="F37" s="1"/>
    </row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2.25" customHeight="1">
      <c r="C40" s="1"/>
      <c r="D40" s="1"/>
      <c r="E40" s="1"/>
      <c r="F40" s="1"/>
    </row>
    <row r="41" spans="3:6" ht="18.75">
      <c r="C41" s="12" t="s">
        <v>19</v>
      </c>
      <c r="D41" s="1"/>
      <c r="E41" s="1"/>
      <c r="F41" s="1"/>
    </row>
    <row r="42" spans="3:6" ht="15.75" thickBot="1">
      <c r="C42" s="1"/>
      <c r="D42" s="1"/>
      <c r="E42" s="1"/>
      <c r="F42" s="1"/>
    </row>
    <row r="43" spans="3:10" ht="75.75" thickBot="1">
      <c r="C43" s="14" t="s">
        <v>8</v>
      </c>
      <c r="D43" s="14" t="s">
        <v>9</v>
      </c>
      <c r="E43" s="14" t="s">
        <v>10</v>
      </c>
      <c r="F43" s="30" t="s">
        <v>34</v>
      </c>
      <c r="G43" s="30" t="s">
        <v>142</v>
      </c>
      <c r="H43" s="14" t="s">
        <v>68</v>
      </c>
      <c r="I43" s="14" t="s">
        <v>66</v>
      </c>
      <c r="J43" s="14" t="s">
        <v>14</v>
      </c>
    </row>
    <row r="44" spans="3:10" ht="15">
      <c r="C44" s="14">
        <v>1</v>
      </c>
      <c r="D44" s="14">
        <v>2</v>
      </c>
      <c r="E44" s="14">
        <v>3</v>
      </c>
      <c r="F44" s="14">
        <v>4</v>
      </c>
      <c r="G44" s="14">
        <v>5</v>
      </c>
      <c r="H44" s="14" t="s">
        <v>65</v>
      </c>
      <c r="I44" s="14" t="s">
        <v>67</v>
      </c>
      <c r="J44" s="14" t="s">
        <v>17</v>
      </c>
    </row>
    <row r="45" spans="3:10" ht="18.75">
      <c r="C45" s="3" t="s">
        <v>3</v>
      </c>
      <c r="D45" s="71">
        <v>37317</v>
      </c>
      <c r="E45" s="18">
        <v>0</v>
      </c>
      <c r="F45" s="15">
        <f aca="true" t="shared" si="3" ref="F45:F51">SUM(E45*1974)</f>
        <v>0</v>
      </c>
      <c r="G45" s="15">
        <v>70</v>
      </c>
      <c r="H45" s="84">
        <f aca="true" t="shared" si="4" ref="H45:H51">SUM(F45/G45)</f>
        <v>0</v>
      </c>
      <c r="I45" s="18">
        <f aca="true" t="shared" si="5" ref="I45:I51">D45*12*1.302/1973</f>
        <v>295.50978611251907</v>
      </c>
      <c r="J45" s="18">
        <f aca="true" t="shared" si="6" ref="J45:J51">SUM(H45*I45)</f>
        <v>0</v>
      </c>
    </row>
    <row r="46" spans="3:10" ht="18.75">
      <c r="C46" s="3" t="s">
        <v>82</v>
      </c>
      <c r="D46" s="71">
        <v>28288.16</v>
      </c>
      <c r="E46" s="18">
        <v>0</v>
      </c>
      <c r="F46" s="15">
        <f t="shared" si="3"/>
        <v>0</v>
      </c>
      <c r="G46" s="15">
        <v>70</v>
      </c>
      <c r="H46" s="84">
        <f t="shared" si="4"/>
        <v>0</v>
      </c>
      <c r="I46" s="18">
        <f t="shared" si="5"/>
        <v>224.0112579016726</v>
      </c>
      <c r="J46" s="18">
        <f t="shared" si="6"/>
        <v>0</v>
      </c>
    </row>
    <row r="47" spans="3:10" ht="18.75">
      <c r="C47" s="5" t="s">
        <v>73</v>
      </c>
      <c r="D47" s="71">
        <v>18360</v>
      </c>
      <c r="E47" s="18">
        <v>0</v>
      </c>
      <c r="F47" s="15">
        <f t="shared" si="3"/>
        <v>0</v>
      </c>
      <c r="G47" s="15">
        <v>70</v>
      </c>
      <c r="H47" s="84">
        <f t="shared" si="4"/>
        <v>0</v>
      </c>
      <c r="I47" s="18">
        <f t="shared" si="5"/>
        <v>145.3910998479473</v>
      </c>
      <c r="J47" s="18">
        <f t="shared" si="6"/>
        <v>0</v>
      </c>
    </row>
    <row r="48" spans="3:10" ht="18.75">
      <c r="C48" s="5" t="s">
        <v>84</v>
      </c>
      <c r="D48" s="71">
        <v>19796</v>
      </c>
      <c r="E48" s="18">
        <v>0</v>
      </c>
      <c r="F48" s="15">
        <f t="shared" si="3"/>
        <v>0</v>
      </c>
      <c r="G48" s="15">
        <v>70</v>
      </c>
      <c r="H48" s="84">
        <f t="shared" si="4"/>
        <v>0</v>
      </c>
      <c r="I48" s="18">
        <f t="shared" si="5"/>
        <v>156.76264774455146</v>
      </c>
      <c r="J48" s="18">
        <f t="shared" si="6"/>
        <v>0</v>
      </c>
    </row>
    <row r="49" spans="3:10" ht="18.75">
      <c r="C49" s="5" t="s">
        <v>139</v>
      </c>
      <c r="D49" s="71">
        <v>15260</v>
      </c>
      <c r="E49" s="18">
        <v>0</v>
      </c>
      <c r="F49" s="15">
        <f t="shared" si="3"/>
        <v>0</v>
      </c>
      <c r="G49" s="15">
        <v>70</v>
      </c>
      <c r="H49" s="84">
        <f t="shared" si="4"/>
        <v>0</v>
      </c>
      <c r="I49" s="18">
        <f t="shared" si="5"/>
        <v>120.84249366447035</v>
      </c>
      <c r="J49" s="18">
        <f t="shared" si="6"/>
        <v>0</v>
      </c>
    </row>
    <row r="50" spans="3:10" ht="18.75">
      <c r="C50" s="5" t="s">
        <v>86</v>
      </c>
      <c r="D50" s="71">
        <v>10592</v>
      </c>
      <c r="E50" s="18">
        <v>0</v>
      </c>
      <c r="F50" s="15">
        <f t="shared" si="3"/>
        <v>0</v>
      </c>
      <c r="G50" s="15">
        <v>70</v>
      </c>
      <c r="H50" s="84">
        <f t="shared" si="4"/>
        <v>0</v>
      </c>
      <c r="I50" s="18">
        <f t="shared" si="5"/>
        <v>83.87704409528637</v>
      </c>
      <c r="J50" s="18">
        <f t="shared" si="6"/>
        <v>0</v>
      </c>
    </row>
    <row r="51" spans="3:10" ht="18.75">
      <c r="C51" s="3" t="s">
        <v>158</v>
      </c>
      <c r="D51" s="71">
        <v>4512</v>
      </c>
      <c r="E51" s="18">
        <v>0.25</v>
      </c>
      <c r="F51" s="15">
        <f t="shared" si="3"/>
        <v>493.5</v>
      </c>
      <c r="G51" s="15">
        <v>70</v>
      </c>
      <c r="H51" s="84">
        <f t="shared" si="4"/>
        <v>7.05</v>
      </c>
      <c r="I51" s="18">
        <f t="shared" si="5"/>
        <v>35.730100354789656</v>
      </c>
      <c r="J51" s="18">
        <f t="shared" si="6"/>
        <v>251.89720750126708</v>
      </c>
    </row>
    <row r="52" spans="3:11" ht="14.25" customHeight="1">
      <c r="C52" s="172" t="s">
        <v>18</v>
      </c>
      <c r="D52" s="133">
        <f>SUM(D45:D47)</f>
        <v>83965.16</v>
      </c>
      <c r="E52" s="128">
        <f>SUM(E45:E51)</f>
        <v>0.25</v>
      </c>
      <c r="F52" s="128"/>
      <c r="G52" s="128"/>
      <c r="H52" s="136">
        <f>SUM(H45:H51)</f>
        <v>7.05</v>
      </c>
      <c r="I52" s="128">
        <f>SUM(I45:I51)</f>
        <v>1062.1244297212368</v>
      </c>
      <c r="J52" s="136">
        <f>J51+J50+J49+J48+J47+J46+J45</f>
        <v>251.89720750126708</v>
      </c>
      <c r="K52" s="135"/>
    </row>
    <row r="53" spans="3:11" ht="28.5" customHeight="1" hidden="1" thickBot="1">
      <c r="C53" s="135"/>
      <c r="D53" s="135"/>
      <c r="E53" s="135"/>
      <c r="F53" s="135"/>
      <c r="G53" s="135"/>
      <c r="H53" s="135"/>
      <c r="I53" s="135"/>
      <c r="J53" s="135"/>
      <c r="K53" s="135"/>
    </row>
    <row r="54" spans="3:11" ht="15" hidden="1">
      <c r="C54" s="173" t="s">
        <v>21</v>
      </c>
      <c r="D54" s="149"/>
      <c r="E54" s="149"/>
      <c r="F54" s="149"/>
      <c r="G54" s="135"/>
      <c r="H54" s="135"/>
      <c r="I54" s="135"/>
      <c r="J54" s="135"/>
      <c r="K54" s="135"/>
    </row>
    <row r="55" spans="3:11" ht="15" hidden="1">
      <c r="C55" s="135"/>
      <c r="D55" s="135"/>
      <c r="E55" s="135"/>
      <c r="F55" s="135"/>
      <c r="G55" s="135"/>
      <c r="H55" s="135"/>
      <c r="I55" s="135"/>
      <c r="J55" s="135"/>
      <c r="K55" s="135"/>
    </row>
    <row r="56" spans="3:11" ht="60.75" hidden="1" thickBot="1">
      <c r="C56" s="174" t="s">
        <v>22</v>
      </c>
      <c r="D56" s="175" t="s">
        <v>23</v>
      </c>
      <c r="E56" s="175" t="s">
        <v>24</v>
      </c>
      <c r="F56" s="175" t="s">
        <v>109</v>
      </c>
      <c r="G56" s="175" t="s">
        <v>108</v>
      </c>
      <c r="H56" s="175" t="s">
        <v>27</v>
      </c>
      <c r="I56" s="175" t="s">
        <v>28</v>
      </c>
      <c r="J56" s="176" t="s">
        <v>14</v>
      </c>
      <c r="K56" s="135"/>
    </row>
    <row r="57" spans="3:11" ht="15" hidden="1">
      <c r="C57" s="177">
        <v>1</v>
      </c>
      <c r="D57" s="177">
        <v>2</v>
      </c>
      <c r="E57" s="177">
        <v>3</v>
      </c>
      <c r="F57" s="177">
        <v>4</v>
      </c>
      <c r="G57" s="177" t="s">
        <v>29</v>
      </c>
      <c r="H57" s="177">
        <v>6</v>
      </c>
      <c r="I57" s="177">
        <v>7</v>
      </c>
      <c r="J57" s="177" t="s">
        <v>30</v>
      </c>
      <c r="K57" s="135"/>
    </row>
    <row r="58" spans="3:11" ht="15" hidden="1">
      <c r="C58" s="125"/>
      <c r="D58" s="125"/>
      <c r="E58" s="125"/>
      <c r="F58" s="125"/>
      <c r="G58" s="125"/>
      <c r="H58" s="125"/>
      <c r="I58" s="125"/>
      <c r="J58" s="145"/>
      <c r="K58" s="135"/>
    </row>
    <row r="59" spans="3:11" ht="15" hidden="1">
      <c r="C59" s="125"/>
      <c r="D59" s="125"/>
      <c r="E59" s="125"/>
      <c r="F59" s="125"/>
      <c r="G59" s="125"/>
      <c r="H59" s="125"/>
      <c r="I59" s="125"/>
      <c r="J59" s="145"/>
      <c r="K59" s="135"/>
    </row>
    <row r="60" spans="3:11" ht="15" hidden="1">
      <c r="C60" s="125"/>
      <c r="D60" s="125"/>
      <c r="E60" s="125"/>
      <c r="F60" s="125"/>
      <c r="G60" s="125"/>
      <c r="H60" s="125"/>
      <c r="I60" s="125"/>
      <c r="J60" s="145"/>
      <c r="K60" s="135"/>
    </row>
    <row r="61" spans="3:11" ht="15" hidden="1">
      <c r="C61" s="125"/>
      <c r="D61" s="125"/>
      <c r="E61" s="125"/>
      <c r="F61" s="125"/>
      <c r="G61" s="125"/>
      <c r="H61" s="125"/>
      <c r="I61" s="125"/>
      <c r="J61" s="145"/>
      <c r="K61" s="135"/>
    </row>
    <row r="62" spans="3:11" ht="13.5" customHeight="1" hidden="1" thickBot="1">
      <c r="C62" s="127"/>
      <c r="D62" s="127"/>
      <c r="E62" s="127"/>
      <c r="F62" s="125"/>
      <c r="G62" s="127"/>
      <c r="H62" s="127"/>
      <c r="I62" s="127"/>
      <c r="J62" s="178"/>
      <c r="K62" s="135"/>
    </row>
    <row r="63" spans="3:11" ht="35.25" customHeight="1" hidden="1" thickBot="1">
      <c r="C63" s="179"/>
      <c r="D63" s="180"/>
      <c r="E63" s="180"/>
      <c r="F63" s="180"/>
      <c r="G63" s="181"/>
      <c r="H63" s="180"/>
      <c r="I63" s="180"/>
      <c r="J63" s="182"/>
      <c r="K63" s="135"/>
    </row>
    <row r="64" spans="3:11" ht="15">
      <c r="C64" s="148"/>
      <c r="D64" s="148"/>
      <c r="E64" s="148"/>
      <c r="F64" s="148"/>
      <c r="G64" s="148"/>
      <c r="H64" s="148"/>
      <c r="I64" s="148"/>
      <c r="J64" s="148"/>
      <c r="K64" s="135"/>
    </row>
    <row r="65" spans="3:11" ht="15">
      <c r="C65" s="183" t="s">
        <v>112</v>
      </c>
      <c r="D65" s="148"/>
      <c r="E65" s="148"/>
      <c r="F65" s="148"/>
      <c r="G65" s="148"/>
      <c r="H65" s="148"/>
      <c r="I65" s="148"/>
      <c r="J65" s="148"/>
      <c r="K65" s="135"/>
    </row>
    <row r="66" spans="2:11" ht="15">
      <c r="B66" s="9"/>
      <c r="C66" s="183"/>
      <c r="D66" s="183"/>
      <c r="E66" s="148"/>
      <c r="F66" s="183" t="s">
        <v>159</v>
      </c>
      <c r="G66" s="148"/>
      <c r="H66" s="148"/>
      <c r="I66" s="148"/>
      <c r="J66" s="148"/>
      <c r="K66" s="135"/>
    </row>
    <row r="67" spans="2:11" ht="15.75" thickBot="1">
      <c r="B67" s="9"/>
      <c r="C67" s="183"/>
      <c r="D67" s="183"/>
      <c r="E67" s="148"/>
      <c r="F67" s="183"/>
      <c r="G67" s="148"/>
      <c r="H67" s="148"/>
      <c r="I67" s="148"/>
      <c r="J67" s="148"/>
      <c r="K67" s="135"/>
    </row>
    <row r="68" spans="3:11" ht="75.75" thickBot="1">
      <c r="C68" s="174" t="s">
        <v>31</v>
      </c>
      <c r="D68" s="175" t="s">
        <v>32</v>
      </c>
      <c r="E68" s="175" t="s">
        <v>33</v>
      </c>
      <c r="F68" s="175" t="s">
        <v>34</v>
      </c>
      <c r="G68" s="175" t="s">
        <v>89</v>
      </c>
      <c r="H68" s="175" t="s">
        <v>35</v>
      </c>
      <c r="I68" s="175" t="s">
        <v>36</v>
      </c>
      <c r="J68" s="176" t="s">
        <v>14</v>
      </c>
      <c r="K68" s="135"/>
    </row>
    <row r="69" spans="3:11" ht="15">
      <c r="C69" s="177">
        <v>1</v>
      </c>
      <c r="D69" s="177">
        <v>2</v>
      </c>
      <c r="E69" s="177">
        <v>3</v>
      </c>
      <c r="F69" s="177">
        <v>4</v>
      </c>
      <c r="G69" s="177">
        <v>5</v>
      </c>
      <c r="H69" s="177" t="s">
        <v>37</v>
      </c>
      <c r="I69" s="177">
        <v>7</v>
      </c>
      <c r="J69" s="177" t="s">
        <v>38</v>
      </c>
      <c r="K69" s="135"/>
    </row>
    <row r="70" spans="3:11" ht="31.5" customHeight="1">
      <c r="C70" s="125" t="s">
        <v>113</v>
      </c>
      <c r="D70" s="125" t="s">
        <v>47</v>
      </c>
      <c r="E70" s="125">
        <v>0</v>
      </c>
      <c r="F70" s="123">
        <v>0.035</v>
      </c>
      <c r="G70" s="123">
        <v>4.987</v>
      </c>
      <c r="H70" s="125">
        <f>E70/F70</f>
        <v>0</v>
      </c>
      <c r="I70" s="125">
        <v>500</v>
      </c>
      <c r="J70" s="145">
        <f>H70*I70</f>
        <v>0</v>
      </c>
      <c r="K70" s="135"/>
    </row>
    <row r="71" spans="3:11" ht="31.5" customHeight="1">
      <c r="C71" s="125" t="s">
        <v>201</v>
      </c>
      <c r="D71" s="125" t="s">
        <v>47</v>
      </c>
      <c r="E71" s="125"/>
      <c r="F71" s="123">
        <v>0.035</v>
      </c>
      <c r="G71" s="123">
        <v>4.987</v>
      </c>
      <c r="H71" s="125">
        <f>E71/F71</f>
        <v>0</v>
      </c>
      <c r="I71" s="125">
        <v>3000</v>
      </c>
      <c r="J71" s="145">
        <f>H71*I71</f>
        <v>0</v>
      </c>
      <c r="K71" s="135"/>
    </row>
    <row r="72" spans="3:11" ht="13.5" customHeight="1">
      <c r="C72" s="125" t="s">
        <v>114</v>
      </c>
      <c r="D72" s="125" t="s">
        <v>47</v>
      </c>
      <c r="E72" s="125">
        <v>0</v>
      </c>
      <c r="F72" s="123">
        <v>0.035</v>
      </c>
      <c r="G72" s="123">
        <v>4.987</v>
      </c>
      <c r="H72" s="125">
        <f>E72/F72</f>
        <v>0</v>
      </c>
      <c r="I72" s="125">
        <v>3180</v>
      </c>
      <c r="J72" s="145">
        <f>H72*I72</f>
        <v>0</v>
      </c>
      <c r="K72" s="135"/>
    </row>
    <row r="73" spans="3:11" ht="15" hidden="1">
      <c r="C73" s="125"/>
      <c r="D73" s="125"/>
      <c r="E73" s="125"/>
      <c r="F73" s="125"/>
      <c r="G73" s="125"/>
      <c r="H73" s="125"/>
      <c r="I73" s="146"/>
      <c r="J73" s="184"/>
      <c r="K73" s="135"/>
    </row>
    <row r="74" spans="3:11" ht="15">
      <c r="C74" s="185" t="s">
        <v>122</v>
      </c>
      <c r="D74" s="125"/>
      <c r="E74" s="185"/>
      <c r="F74" s="125"/>
      <c r="G74" s="125"/>
      <c r="H74" s="125"/>
      <c r="I74" s="185"/>
      <c r="J74" s="145">
        <f>J72+J70</f>
        <v>0</v>
      </c>
      <c r="K74" s="135"/>
    </row>
    <row r="75" spans="3:11" ht="15">
      <c r="C75" s="135"/>
      <c r="D75" s="135"/>
      <c r="E75" s="135"/>
      <c r="F75" s="148"/>
      <c r="G75" s="135"/>
      <c r="H75" s="148"/>
      <c r="I75" s="135"/>
      <c r="J75" s="135"/>
      <c r="K75" s="135"/>
    </row>
    <row r="76" spans="3:11" ht="15">
      <c r="C76" s="183" t="s">
        <v>40</v>
      </c>
      <c r="D76" s="135"/>
      <c r="E76" s="135"/>
      <c r="F76" s="148"/>
      <c r="G76" s="135"/>
      <c r="H76" s="135"/>
      <c r="I76" s="135"/>
      <c r="J76" s="135"/>
      <c r="K76" s="135"/>
    </row>
    <row r="77" spans="3:11" ht="1.5" customHeight="1">
      <c r="C77" s="173" t="s">
        <v>42</v>
      </c>
      <c r="D77" s="149"/>
      <c r="E77" s="149"/>
      <c r="F77" s="149"/>
      <c r="G77" s="135"/>
      <c r="H77" s="135"/>
      <c r="I77" s="135"/>
      <c r="J77" s="135"/>
      <c r="K77" s="135"/>
    </row>
    <row r="78" spans="3:11" ht="7.5" customHeight="1" thickBot="1">
      <c r="C78" s="135"/>
      <c r="D78" s="135"/>
      <c r="E78" s="135"/>
      <c r="F78" s="135"/>
      <c r="G78" s="135"/>
      <c r="H78" s="135"/>
      <c r="I78" s="135"/>
      <c r="J78" s="135"/>
      <c r="K78" s="135"/>
    </row>
    <row r="79" spans="3:11" ht="18.75" customHeight="1" thickBot="1">
      <c r="C79" s="186" t="s">
        <v>43</v>
      </c>
      <c r="D79" s="150" t="s">
        <v>44</v>
      </c>
      <c r="E79" s="150" t="s">
        <v>33</v>
      </c>
      <c r="F79" s="150" t="s">
        <v>213</v>
      </c>
      <c r="G79" s="150" t="s">
        <v>52</v>
      </c>
      <c r="H79" s="150" t="s">
        <v>45</v>
      </c>
      <c r="I79" s="150" t="s">
        <v>46</v>
      </c>
      <c r="J79" s="151" t="s">
        <v>14</v>
      </c>
      <c r="K79" s="135"/>
    </row>
    <row r="80" spans="3:11" ht="22.5" customHeight="1">
      <c r="C80" s="152">
        <v>1</v>
      </c>
      <c r="D80" s="152">
        <v>2</v>
      </c>
      <c r="E80" s="152">
        <v>3</v>
      </c>
      <c r="F80" s="152">
        <v>4</v>
      </c>
      <c r="G80" s="152">
        <v>5</v>
      </c>
      <c r="H80" s="152" t="s">
        <v>37</v>
      </c>
      <c r="I80" s="152">
        <v>7</v>
      </c>
      <c r="J80" s="152" t="s">
        <v>38</v>
      </c>
      <c r="K80" s="135"/>
    </row>
    <row r="81" spans="3:11" ht="17.25" customHeight="1">
      <c r="C81" s="187" t="s">
        <v>127</v>
      </c>
      <c r="D81" s="125" t="s">
        <v>47</v>
      </c>
      <c r="E81" s="125">
        <v>0</v>
      </c>
      <c r="F81" s="123">
        <v>0.035</v>
      </c>
      <c r="G81" s="123">
        <v>4.987</v>
      </c>
      <c r="H81" s="188">
        <f>E81/F81*G81</f>
        <v>0</v>
      </c>
      <c r="I81" s="125">
        <v>5.76</v>
      </c>
      <c r="J81" s="189">
        <f>SUM(H81*I81)</f>
        <v>0</v>
      </c>
      <c r="K81" s="135"/>
    </row>
    <row r="82" spans="3:11" ht="20.25" customHeight="1">
      <c r="C82" s="153" t="s">
        <v>122</v>
      </c>
      <c r="D82" s="153"/>
      <c r="E82" s="153"/>
      <c r="F82" s="124"/>
      <c r="G82" s="124"/>
      <c r="H82" s="153"/>
      <c r="I82" s="153"/>
      <c r="J82" s="154">
        <f>J81</f>
        <v>0</v>
      </c>
      <c r="K82" s="135"/>
    </row>
    <row r="83" spans="3:11" ht="18.75" customHeight="1">
      <c r="C83" s="153" t="s">
        <v>128</v>
      </c>
      <c r="D83" s="153"/>
      <c r="E83" s="153"/>
      <c r="F83" s="124"/>
      <c r="G83" s="124"/>
      <c r="H83" s="153"/>
      <c r="I83" s="153"/>
      <c r="J83" s="154">
        <f>J74+J82</f>
        <v>0</v>
      </c>
      <c r="K83" s="135"/>
    </row>
    <row r="84" spans="3:11" ht="0.75" customHeight="1" hidden="1">
      <c r="C84" s="153"/>
      <c r="D84" s="153"/>
      <c r="E84" s="153"/>
      <c r="F84" s="124"/>
      <c r="G84" s="124"/>
      <c r="H84" s="153"/>
      <c r="I84" s="153"/>
      <c r="J84" s="155"/>
      <c r="K84" s="135"/>
    </row>
    <row r="85" spans="3:11" ht="16.5" customHeight="1" hidden="1" thickBot="1">
      <c r="C85" s="191"/>
      <c r="D85" s="157"/>
      <c r="E85" s="157"/>
      <c r="F85" s="156"/>
      <c r="G85" s="156"/>
      <c r="H85" s="157"/>
      <c r="I85" s="157"/>
      <c r="J85" s="158"/>
      <c r="K85" s="135"/>
    </row>
    <row r="86" spans="3:11" ht="15" hidden="1">
      <c r="C86" s="135"/>
      <c r="D86" s="135"/>
      <c r="E86" s="135"/>
      <c r="F86" s="192"/>
      <c r="G86" s="192"/>
      <c r="H86" s="135"/>
      <c r="I86" s="135"/>
      <c r="J86" s="135"/>
      <c r="K86" s="135"/>
    </row>
    <row r="87" spans="3:11" ht="15">
      <c r="C87" s="135"/>
      <c r="D87" s="135"/>
      <c r="E87" s="135"/>
      <c r="F87" s="192"/>
      <c r="G87" s="192"/>
      <c r="H87" s="135"/>
      <c r="I87" s="135"/>
      <c r="J87" s="135"/>
      <c r="K87" s="135"/>
    </row>
    <row r="88" spans="3:11" ht="51" customHeight="1" hidden="1">
      <c r="C88" s="135"/>
      <c r="D88" s="135"/>
      <c r="E88" s="135"/>
      <c r="F88" s="135"/>
      <c r="G88" s="135"/>
      <c r="H88" s="135"/>
      <c r="I88" s="135"/>
      <c r="J88" s="135"/>
      <c r="K88" s="135"/>
    </row>
    <row r="89" spans="3:11" ht="12.75" customHeight="1">
      <c r="C89" s="135"/>
      <c r="D89" s="135"/>
      <c r="E89" s="135"/>
      <c r="F89" s="135"/>
      <c r="G89" s="135"/>
      <c r="H89" s="135"/>
      <c r="I89" s="135"/>
      <c r="J89" s="135"/>
      <c r="K89" s="135"/>
    </row>
    <row r="90" spans="3:11" ht="15.75" thickBot="1">
      <c r="C90" s="173" t="s">
        <v>58</v>
      </c>
      <c r="D90" s="135"/>
      <c r="E90" s="135"/>
      <c r="F90" s="135"/>
      <c r="G90" s="135"/>
      <c r="H90" s="135"/>
      <c r="I90" s="135"/>
      <c r="J90" s="135"/>
      <c r="K90" s="135"/>
    </row>
    <row r="91" spans="3:11" ht="90">
      <c r="C91" s="193" t="s">
        <v>48</v>
      </c>
      <c r="D91" s="194" t="s">
        <v>49</v>
      </c>
      <c r="E91" s="194" t="s">
        <v>33</v>
      </c>
      <c r="F91" s="194" t="s">
        <v>75</v>
      </c>
      <c r="G91" s="194" t="s">
        <v>117</v>
      </c>
      <c r="H91" s="194" t="s">
        <v>45</v>
      </c>
      <c r="I91" s="194" t="s">
        <v>46</v>
      </c>
      <c r="J91" s="195" t="s">
        <v>14</v>
      </c>
      <c r="K91" s="135"/>
    </row>
    <row r="92" spans="3:11" ht="15">
      <c r="C92" s="196">
        <v>1</v>
      </c>
      <c r="D92" s="125">
        <v>2</v>
      </c>
      <c r="E92" s="125">
        <v>3</v>
      </c>
      <c r="F92" s="125">
        <v>4</v>
      </c>
      <c r="G92" s="125">
        <v>5</v>
      </c>
      <c r="H92" s="125" t="s">
        <v>37</v>
      </c>
      <c r="I92" s="125">
        <v>7</v>
      </c>
      <c r="J92" s="197" t="s">
        <v>38</v>
      </c>
      <c r="K92" s="135"/>
    </row>
    <row r="93" spans="3:11" ht="15">
      <c r="C93" s="196" t="s">
        <v>54</v>
      </c>
      <c r="D93" s="125" t="s">
        <v>55</v>
      </c>
      <c r="E93" s="125"/>
      <c r="F93" s="123">
        <v>0.035</v>
      </c>
      <c r="G93" s="123">
        <v>4.987</v>
      </c>
      <c r="H93" s="188">
        <f>SUM(E93/F93*G93)</f>
        <v>0</v>
      </c>
      <c r="I93" s="125">
        <v>4000</v>
      </c>
      <c r="J93" s="189">
        <f>SUM(H93*I93)</f>
        <v>0</v>
      </c>
      <c r="K93" s="135"/>
    </row>
    <row r="94" spans="3:11" ht="15">
      <c r="C94" s="196" t="s">
        <v>104</v>
      </c>
      <c r="D94" s="125" t="s">
        <v>55</v>
      </c>
      <c r="E94" s="125"/>
      <c r="F94" s="123">
        <v>0.035</v>
      </c>
      <c r="G94" s="123">
        <v>4.987</v>
      </c>
      <c r="H94" s="188">
        <f>SUM(E94/F94*G94)</f>
        <v>0</v>
      </c>
      <c r="I94" s="125">
        <v>6000</v>
      </c>
      <c r="J94" s="189">
        <f>SUM(H94*I94)</f>
        <v>0</v>
      </c>
      <c r="K94" s="135"/>
    </row>
    <row r="95" spans="3:11" ht="15">
      <c r="C95" s="198" t="s">
        <v>110</v>
      </c>
      <c r="D95" s="127" t="s">
        <v>55</v>
      </c>
      <c r="E95" s="127"/>
      <c r="F95" s="127">
        <v>0.035</v>
      </c>
      <c r="G95" s="127">
        <v>4.987</v>
      </c>
      <c r="H95" s="199">
        <f>SUM(E95/F95*G95)</f>
        <v>0</v>
      </c>
      <c r="I95" s="127">
        <v>35</v>
      </c>
      <c r="J95" s="200">
        <f>SUM(H95*I95)</f>
        <v>0</v>
      </c>
      <c r="K95" s="135"/>
    </row>
    <row r="96" spans="3:11" ht="15">
      <c r="C96" s="201" t="s">
        <v>122</v>
      </c>
      <c r="D96" s="202"/>
      <c r="E96" s="202"/>
      <c r="F96" s="202"/>
      <c r="G96" s="202"/>
      <c r="H96" s="202"/>
      <c r="I96" s="202"/>
      <c r="J96" s="203">
        <f>J95+J94+J93</f>
        <v>0</v>
      </c>
      <c r="K96" s="135"/>
    </row>
    <row r="97" spans="3:11" ht="9.75" customHeight="1" thickBot="1">
      <c r="C97" s="183"/>
      <c r="D97" s="204"/>
      <c r="E97" s="204"/>
      <c r="F97" s="204"/>
      <c r="G97" s="204"/>
      <c r="H97" s="204"/>
      <c r="I97" s="204"/>
      <c r="J97" s="204"/>
      <c r="K97" s="135"/>
    </row>
    <row r="98" spans="3:11" ht="105">
      <c r="C98" s="193" t="s">
        <v>48</v>
      </c>
      <c r="D98" s="194" t="s">
        <v>49</v>
      </c>
      <c r="E98" s="194" t="s">
        <v>33</v>
      </c>
      <c r="F98" s="194" t="s">
        <v>50</v>
      </c>
      <c r="G98" s="194" t="s">
        <v>117</v>
      </c>
      <c r="H98" s="194" t="s">
        <v>45</v>
      </c>
      <c r="I98" s="194" t="s">
        <v>46</v>
      </c>
      <c r="J98" s="195" t="s">
        <v>14</v>
      </c>
      <c r="K98" s="135"/>
    </row>
    <row r="99" spans="3:11" ht="15">
      <c r="C99" s="196">
        <v>1</v>
      </c>
      <c r="D99" s="125">
        <v>2</v>
      </c>
      <c r="E99" s="125">
        <v>3</v>
      </c>
      <c r="F99" s="125">
        <v>4</v>
      </c>
      <c r="G99" s="125">
        <v>5</v>
      </c>
      <c r="H99" s="125" t="s">
        <v>37</v>
      </c>
      <c r="I99" s="125">
        <v>7</v>
      </c>
      <c r="J99" s="197" t="s">
        <v>38</v>
      </c>
      <c r="K99" s="135"/>
    </row>
    <row r="100" spans="3:11" ht="15">
      <c r="C100" s="187"/>
      <c r="D100" s="125"/>
      <c r="E100" s="125"/>
      <c r="F100" s="123"/>
      <c r="G100" s="123"/>
      <c r="H100" s="188"/>
      <c r="I100" s="125"/>
      <c r="J100" s="189"/>
      <c r="K100" s="135"/>
    </row>
    <row r="101" spans="3:11" ht="15">
      <c r="C101" s="196"/>
      <c r="D101" s="125"/>
      <c r="E101" s="125"/>
      <c r="F101" s="123"/>
      <c r="G101" s="123"/>
      <c r="H101" s="188"/>
      <c r="I101" s="125"/>
      <c r="J101" s="189"/>
      <c r="K101" s="135"/>
    </row>
    <row r="102" spans="3:11" ht="14.25" customHeight="1" thickBot="1">
      <c r="C102" s="205"/>
      <c r="D102" s="159"/>
      <c r="E102" s="159"/>
      <c r="F102" s="159"/>
      <c r="G102" s="159"/>
      <c r="H102" s="159"/>
      <c r="I102" s="159"/>
      <c r="J102" s="160">
        <f>SUM(J100:J101)</f>
        <v>0</v>
      </c>
      <c r="K102" s="135"/>
    </row>
    <row r="103" spans="3:11" ht="15.75" customHeight="1" hidden="1">
      <c r="C103" s="204"/>
      <c r="D103" s="204"/>
      <c r="E103" s="204"/>
      <c r="F103" s="204"/>
      <c r="G103" s="204"/>
      <c r="H103" s="204"/>
      <c r="I103" s="204"/>
      <c r="J103" s="204"/>
      <c r="K103" s="135"/>
    </row>
    <row r="104" spans="3:11" ht="15" hidden="1">
      <c r="C104" s="204"/>
      <c r="D104" s="204"/>
      <c r="E104" s="204"/>
      <c r="F104" s="204"/>
      <c r="G104" s="204"/>
      <c r="H104" s="204"/>
      <c r="I104" s="204"/>
      <c r="J104" s="204"/>
      <c r="K104" s="135"/>
    </row>
    <row r="105" spans="3:11" ht="15">
      <c r="C105" s="135"/>
      <c r="D105" s="135"/>
      <c r="E105" s="135"/>
      <c r="F105" s="135"/>
      <c r="G105" s="135"/>
      <c r="H105" s="135"/>
      <c r="I105" s="135"/>
      <c r="J105" s="135"/>
      <c r="K105" s="135"/>
    </row>
    <row r="106" spans="3:11" ht="15.75">
      <c r="C106" s="206" t="s">
        <v>56</v>
      </c>
      <c r="D106" s="207"/>
      <c r="E106" s="207"/>
      <c r="F106" s="135"/>
      <c r="G106" s="135"/>
      <c r="H106" s="135"/>
      <c r="I106" s="135"/>
      <c r="J106" s="135"/>
      <c r="K106" s="135"/>
    </row>
    <row r="107" spans="3:11" ht="15">
      <c r="C107" s="135"/>
      <c r="D107" s="135"/>
      <c r="E107" s="135"/>
      <c r="F107" s="135"/>
      <c r="G107" s="135"/>
      <c r="H107" s="135"/>
      <c r="I107" s="135"/>
      <c r="J107" s="135"/>
      <c r="K107" s="135"/>
    </row>
    <row r="108" spans="3:11" ht="15">
      <c r="C108" s="249" t="s">
        <v>118</v>
      </c>
      <c r="D108" s="249"/>
      <c r="E108" s="249"/>
      <c r="F108" s="249" t="s">
        <v>58</v>
      </c>
      <c r="G108" s="249"/>
      <c r="H108" s="249"/>
      <c r="I108" s="249"/>
      <c r="J108" s="249" t="s">
        <v>64</v>
      </c>
      <c r="K108" s="135"/>
    </row>
    <row r="109" spans="3:11" ht="15">
      <c r="C109" s="249"/>
      <c r="D109" s="249"/>
      <c r="E109" s="249"/>
      <c r="F109" s="249"/>
      <c r="G109" s="249"/>
      <c r="H109" s="249"/>
      <c r="I109" s="249"/>
      <c r="J109" s="249"/>
      <c r="K109" s="135"/>
    </row>
    <row r="110" spans="3:11" ht="15">
      <c r="C110" s="208" t="s">
        <v>59</v>
      </c>
      <c r="D110" s="208" t="s">
        <v>60</v>
      </c>
      <c r="E110" s="208" t="s">
        <v>61</v>
      </c>
      <c r="F110" s="208" t="s">
        <v>111</v>
      </c>
      <c r="G110" s="208" t="s">
        <v>63</v>
      </c>
      <c r="H110" s="208" t="s">
        <v>71</v>
      </c>
      <c r="I110" s="208" t="s">
        <v>70</v>
      </c>
      <c r="J110" s="249"/>
      <c r="K110" s="135"/>
    </row>
    <row r="111" spans="3:11" ht="15.75">
      <c r="C111" s="128">
        <f>J25</f>
        <v>3091.1873152887542</v>
      </c>
      <c r="D111" s="126"/>
      <c r="E111" s="126">
        <v>0</v>
      </c>
      <c r="F111" s="128">
        <f>J74+J83</f>
        <v>0</v>
      </c>
      <c r="G111" s="126"/>
      <c r="H111" s="128">
        <f>J96+J102</f>
        <v>0</v>
      </c>
      <c r="I111" s="128">
        <f>J52</f>
        <v>251.89720750126708</v>
      </c>
      <c r="J111" s="209">
        <f>J25+J52+J74+J83+J96+J102</f>
        <v>3343.0845227900213</v>
      </c>
      <c r="K111" s="135"/>
    </row>
    <row r="112" spans="3:11" ht="15" hidden="1">
      <c r="C112" s="135"/>
      <c r="D112" s="135"/>
      <c r="E112" s="135"/>
      <c r="F112" s="135"/>
      <c r="G112" s="135"/>
      <c r="H112" s="135"/>
      <c r="I112" s="135"/>
      <c r="J112" s="135"/>
      <c r="K112" s="135"/>
    </row>
    <row r="113" spans="3:11" ht="15">
      <c r="C113" s="135"/>
      <c r="D113" s="135"/>
      <c r="E113" s="135"/>
      <c r="F113" s="135"/>
      <c r="G113" s="135"/>
      <c r="H113" s="135"/>
      <c r="I113" s="135"/>
      <c r="J113" s="135"/>
      <c r="K113" s="135"/>
    </row>
    <row r="114" spans="3:11" ht="1.5" customHeight="1">
      <c r="C114" s="135"/>
      <c r="D114" s="135"/>
      <c r="E114" s="135"/>
      <c r="F114" s="135"/>
      <c r="G114" s="135"/>
      <c r="H114" s="135"/>
      <c r="I114" s="135"/>
      <c r="J114" s="135"/>
      <c r="K114" s="135"/>
    </row>
    <row r="115" spans="3:11" ht="15" hidden="1">
      <c r="C115" s="135"/>
      <c r="D115" s="135"/>
      <c r="E115" s="135"/>
      <c r="F115" s="135"/>
      <c r="G115" s="135"/>
      <c r="H115" s="135"/>
      <c r="I115" s="135"/>
      <c r="J115" s="135"/>
      <c r="K115" s="135"/>
    </row>
    <row r="116" spans="3:11" ht="15">
      <c r="C116" s="250" t="s">
        <v>208</v>
      </c>
      <c r="D116" s="250"/>
      <c r="E116" s="250"/>
      <c r="F116" s="250"/>
      <c r="G116" s="250"/>
      <c r="H116" s="250"/>
      <c r="I116" s="250"/>
      <c r="J116" s="250"/>
      <c r="K116" s="250"/>
    </row>
    <row r="117" spans="3:11" ht="15">
      <c r="C117" s="250"/>
      <c r="D117" s="250"/>
      <c r="E117" s="250"/>
      <c r="F117" s="250"/>
      <c r="G117" s="250"/>
      <c r="H117" s="250"/>
      <c r="I117" s="250"/>
      <c r="J117" s="250"/>
      <c r="K117" s="250"/>
    </row>
    <row r="118" spans="3:11" ht="15">
      <c r="C118" s="250"/>
      <c r="D118" s="250"/>
      <c r="E118" s="250"/>
      <c r="F118" s="250"/>
      <c r="G118" s="250"/>
      <c r="H118" s="250"/>
      <c r="I118" s="250"/>
      <c r="J118" s="250"/>
      <c r="K118" s="250"/>
    </row>
    <row r="119" spans="3:11" ht="15">
      <c r="C119" s="250"/>
      <c r="D119" s="250"/>
      <c r="E119" s="250"/>
      <c r="F119" s="250"/>
      <c r="G119" s="250"/>
      <c r="H119" s="250"/>
      <c r="I119" s="250"/>
      <c r="J119" s="250"/>
      <c r="K119" s="250"/>
    </row>
    <row r="120" spans="3:11" ht="15">
      <c r="C120" s="250"/>
      <c r="D120" s="250"/>
      <c r="E120" s="250"/>
      <c r="F120" s="250"/>
      <c r="G120" s="250"/>
      <c r="H120" s="250"/>
      <c r="I120" s="250"/>
      <c r="J120" s="250"/>
      <c r="K120" s="250"/>
    </row>
    <row r="121" spans="3:11" ht="15">
      <c r="C121" s="250"/>
      <c r="D121" s="250"/>
      <c r="E121" s="250"/>
      <c r="F121" s="250"/>
      <c r="G121" s="250"/>
      <c r="H121" s="250"/>
      <c r="I121" s="250"/>
      <c r="J121" s="250"/>
      <c r="K121" s="250"/>
    </row>
    <row r="122" spans="3:11" ht="15" hidden="1">
      <c r="C122" s="250"/>
      <c r="D122" s="250"/>
      <c r="E122" s="250"/>
      <c r="F122" s="250"/>
      <c r="G122" s="250"/>
      <c r="H122" s="250"/>
      <c r="I122" s="250"/>
      <c r="J122" s="250"/>
      <c r="K122" s="250"/>
    </row>
    <row r="123" spans="3:11" ht="15">
      <c r="C123" s="135"/>
      <c r="D123" s="135"/>
      <c r="E123" s="135"/>
      <c r="F123" s="135"/>
      <c r="G123" s="135"/>
      <c r="H123" s="135"/>
      <c r="I123" s="135"/>
      <c r="J123" s="135"/>
      <c r="K123" s="135"/>
    </row>
    <row r="124" spans="3:11" ht="18.75">
      <c r="C124" s="135"/>
      <c r="D124" s="210">
        <f>J111*70</f>
        <v>234015.9165953015</v>
      </c>
      <c r="E124" s="135"/>
      <c r="F124" s="135"/>
      <c r="G124" s="135"/>
      <c r="H124" s="135"/>
      <c r="I124" s="135"/>
      <c r="J124" s="135"/>
      <c r="K124" s="135"/>
    </row>
  </sheetData>
  <sheetProtection/>
  <mergeCells count="7">
    <mergeCell ref="H1:L1"/>
    <mergeCell ref="I7:L7"/>
    <mergeCell ref="I9:L10"/>
    <mergeCell ref="C108:E109"/>
    <mergeCell ref="F108:I109"/>
    <mergeCell ref="J108:J110"/>
    <mergeCell ref="C116:K1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  <rowBreaks count="2" manualBreakCount="2">
    <brk id="40" max="12" man="1"/>
    <brk id="9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6"/>
  <sheetViews>
    <sheetView zoomScalePageLayoutView="0" workbookViewId="0" topLeftCell="A1">
      <selection activeCell="H1" sqref="H1:L2"/>
    </sheetView>
  </sheetViews>
  <sheetFormatPr defaultColWidth="9.140625" defaultRowHeight="15"/>
  <cols>
    <col min="3" max="3" width="31.421875" style="0" customWidth="1"/>
    <col min="4" max="4" width="21.140625" style="0" customWidth="1"/>
    <col min="5" max="5" width="20.57421875" style="0" customWidth="1"/>
    <col min="6" max="6" width="13.00390625" style="0" customWidth="1"/>
    <col min="7" max="7" width="13.7109375" style="0" customWidth="1"/>
    <col min="8" max="8" width="13.8515625" style="0" customWidth="1"/>
    <col min="9" max="9" width="16.140625" style="0" customWidth="1"/>
    <col min="10" max="10" width="12.57421875" style="0" customWidth="1"/>
  </cols>
  <sheetData>
    <row r="1" spans="8:12" ht="15">
      <c r="H1" s="257" t="s">
        <v>229</v>
      </c>
      <c r="I1" s="257"/>
      <c r="J1" s="257"/>
      <c r="K1" s="257"/>
      <c r="L1" s="257"/>
    </row>
    <row r="2" spans="3:12" ht="18.75">
      <c r="C2" s="92" t="s">
        <v>93</v>
      </c>
      <c r="H2" s="257"/>
      <c r="I2" s="257"/>
      <c r="J2" s="257"/>
      <c r="K2" s="257"/>
      <c r="L2" s="257"/>
    </row>
    <row r="3" spans="3:6" ht="18.75">
      <c r="C3" s="10" t="s">
        <v>137</v>
      </c>
      <c r="D3" s="9"/>
      <c r="E3" s="9"/>
      <c r="F3" s="9"/>
    </row>
    <row r="4" ht="18.75">
      <c r="C4" s="10" t="s">
        <v>0</v>
      </c>
    </row>
    <row r="6" spans="3:5" ht="21">
      <c r="C6" s="11" t="s">
        <v>5</v>
      </c>
      <c r="D6" s="11"/>
      <c r="E6" s="11" t="s">
        <v>6</v>
      </c>
    </row>
    <row r="7" spans="3:12" ht="75">
      <c r="C7" s="2" t="s">
        <v>1</v>
      </c>
      <c r="D7" s="2" t="s">
        <v>2</v>
      </c>
      <c r="E7" s="2" t="s">
        <v>20</v>
      </c>
      <c r="F7" s="2" t="s">
        <v>2</v>
      </c>
      <c r="I7" s="246" t="s">
        <v>164</v>
      </c>
      <c r="J7" s="246"/>
      <c r="K7" s="246"/>
      <c r="L7" s="246"/>
    </row>
    <row r="8" spans="3:6" ht="18.75">
      <c r="C8" s="3" t="s">
        <v>88</v>
      </c>
      <c r="D8" s="87">
        <v>2</v>
      </c>
      <c r="E8" s="3" t="s">
        <v>3</v>
      </c>
      <c r="F8" s="87">
        <v>1</v>
      </c>
    </row>
    <row r="9" spans="3:13" ht="18.75">
      <c r="C9" s="5" t="s">
        <v>214</v>
      </c>
      <c r="D9" s="87">
        <v>5</v>
      </c>
      <c r="E9" s="3" t="s">
        <v>211</v>
      </c>
      <c r="F9" s="87">
        <v>1</v>
      </c>
      <c r="I9" s="237" t="s">
        <v>170</v>
      </c>
      <c r="J9" s="237"/>
      <c r="K9" s="237"/>
      <c r="L9" s="237"/>
      <c r="M9" s="13"/>
    </row>
    <row r="10" spans="3:12" ht="18.75">
      <c r="C10" s="5" t="s">
        <v>95</v>
      </c>
      <c r="D10" s="88">
        <v>0.5</v>
      </c>
      <c r="E10" s="5" t="s">
        <v>83</v>
      </c>
      <c r="F10" s="88">
        <v>1.5</v>
      </c>
      <c r="I10" s="237"/>
      <c r="J10" s="237"/>
      <c r="K10" s="237"/>
      <c r="L10" s="237"/>
    </row>
    <row r="11" spans="3:6" ht="18.75">
      <c r="C11" s="3" t="s">
        <v>215</v>
      </c>
      <c r="D11" s="88">
        <v>2</v>
      </c>
      <c r="E11" s="5" t="s">
        <v>84</v>
      </c>
      <c r="F11" s="88">
        <v>1</v>
      </c>
    </row>
    <row r="12" spans="3:6" ht="18.75">
      <c r="C12" s="5" t="s">
        <v>210</v>
      </c>
      <c r="D12" s="88">
        <v>1</v>
      </c>
      <c r="E12" s="5" t="s">
        <v>85</v>
      </c>
      <c r="F12" s="88">
        <v>1</v>
      </c>
    </row>
    <row r="13" spans="3:6" ht="18.75">
      <c r="C13" s="5" t="s">
        <v>205</v>
      </c>
      <c r="D13" s="88">
        <v>1</v>
      </c>
      <c r="E13" s="5" t="s">
        <v>86</v>
      </c>
      <c r="F13" s="88">
        <v>3</v>
      </c>
    </row>
    <row r="14" spans="3:6" ht="18.75">
      <c r="C14" s="3" t="s">
        <v>131</v>
      </c>
      <c r="D14" s="87">
        <v>0.5</v>
      </c>
      <c r="E14" s="3" t="s">
        <v>167</v>
      </c>
      <c r="F14" s="87">
        <v>1</v>
      </c>
    </row>
    <row r="15" spans="3:6" ht="16.5" thickBot="1">
      <c r="C15" s="67" t="s">
        <v>4</v>
      </c>
      <c r="D15" s="89">
        <f>D14+D13+D12+D11+D10+D9+D8</f>
        <v>12</v>
      </c>
      <c r="E15" s="68"/>
      <c r="F15" s="90">
        <f>F14+F13+F12+F11+F10+F9+F8</f>
        <v>9.5</v>
      </c>
    </row>
    <row r="16" spans="3:10" ht="75">
      <c r="C16" s="14" t="s">
        <v>8</v>
      </c>
      <c r="D16" s="14" t="s">
        <v>116</v>
      </c>
      <c r="E16" s="14" t="s">
        <v>10</v>
      </c>
      <c r="F16" s="14" t="s">
        <v>11</v>
      </c>
      <c r="G16" s="14" t="s">
        <v>142</v>
      </c>
      <c r="H16" s="14" t="s">
        <v>12</v>
      </c>
      <c r="I16" s="14" t="s">
        <v>13</v>
      </c>
      <c r="J16" s="14" t="s">
        <v>14</v>
      </c>
    </row>
    <row r="17" spans="3:10" ht="30">
      <c r="C17" s="14">
        <v>1</v>
      </c>
      <c r="D17" s="14">
        <v>2</v>
      </c>
      <c r="E17" s="14">
        <v>3</v>
      </c>
      <c r="F17" s="14">
        <v>4</v>
      </c>
      <c r="G17" s="14">
        <v>5</v>
      </c>
      <c r="H17" s="14" t="s">
        <v>15</v>
      </c>
      <c r="I17" s="14" t="s">
        <v>188</v>
      </c>
      <c r="J17" s="14" t="s">
        <v>17</v>
      </c>
    </row>
    <row r="18" spans="3:10" ht="18.75">
      <c r="C18" s="3" t="s">
        <v>88</v>
      </c>
      <c r="D18" s="18">
        <v>12645</v>
      </c>
      <c r="E18" s="15">
        <v>0.5</v>
      </c>
      <c r="F18" s="15">
        <f aca="true" t="shared" si="0" ref="F18:F24">SUM(E18*1973)</f>
        <v>986.5</v>
      </c>
      <c r="G18" s="15">
        <v>834</v>
      </c>
      <c r="H18" s="17">
        <f aca="true" t="shared" si="1" ref="H18:H24">SUM(F18/G18)</f>
        <v>1.1828537170263789</v>
      </c>
      <c r="I18" s="18">
        <f>D18*12*1.302/1974</f>
        <v>100.08382978723405</v>
      </c>
      <c r="J18" s="18">
        <f aca="true" t="shared" si="2" ref="J18:J24">SUM(H18*I18)</f>
        <v>118.38453007806521</v>
      </c>
    </row>
    <row r="19" spans="3:10" ht="18.75">
      <c r="C19" s="5" t="s">
        <v>94</v>
      </c>
      <c r="D19" s="18">
        <v>18048</v>
      </c>
      <c r="E19" s="15">
        <v>1</v>
      </c>
      <c r="F19" s="15">
        <f t="shared" si="0"/>
        <v>1973</v>
      </c>
      <c r="G19" s="15">
        <v>834</v>
      </c>
      <c r="H19" s="17">
        <f t="shared" si="1"/>
        <v>2.3657074340527577</v>
      </c>
      <c r="I19" s="18">
        <f>D19*12*1.302/1974</f>
        <v>142.84799999999998</v>
      </c>
      <c r="J19" s="18">
        <f t="shared" si="2"/>
        <v>337.9365755395683</v>
      </c>
    </row>
    <row r="20" spans="3:10" ht="18.75">
      <c r="C20" s="5" t="s">
        <v>152</v>
      </c>
      <c r="D20" s="128">
        <v>18048</v>
      </c>
      <c r="E20" s="15">
        <v>1</v>
      </c>
      <c r="F20" s="15">
        <f t="shared" si="0"/>
        <v>1973</v>
      </c>
      <c r="G20" s="15">
        <v>834</v>
      </c>
      <c r="H20" s="17">
        <f t="shared" si="1"/>
        <v>2.3657074340527577</v>
      </c>
      <c r="I20" s="18">
        <f>D20*12*1.302/1973</f>
        <v>142.92040141915862</v>
      </c>
      <c r="J20" s="18">
        <f t="shared" si="2"/>
        <v>338.10785611510784</v>
      </c>
    </row>
    <row r="21" spans="3:10" ht="18.75">
      <c r="C21" s="3" t="s">
        <v>95</v>
      </c>
      <c r="D21" s="15">
        <v>9024</v>
      </c>
      <c r="E21" s="15">
        <v>0.25</v>
      </c>
      <c r="F21" s="15">
        <f t="shared" si="0"/>
        <v>493.25</v>
      </c>
      <c r="G21" s="15">
        <v>834</v>
      </c>
      <c r="H21" s="17">
        <f t="shared" si="1"/>
        <v>0.5914268585131894</v>
      </c>
      <c r="I21" s="18">
        <f>D21*12*1.302/1974</f>
        <v>71.42399999999999</v>
      </c>
      <c r="J21" s="18">
        <f t="shared" si="2"/>
        <v>42.24207194244604</v>
      </c>
    </row>
    <row r="22" spans="3:10" ht="18.75">
      <c r="C22" s="5" t="s">
        <v>210</v>
      </c>
      <c r="D22" s="15">
        <v>16810.7</v>
      </c>
      <c r="E22" s="15">
        <v>0.75</v>
      </c>
      <c r="F22" s="15">
        <f t="shared" si="0"/>
        <v>1479.75</v>
      </c>
      <c r="G22" s="15">
        <v>834</v>
      </c>
      <c r="H22" s="17">
        <f t="shared" si="1"/>
        <v>1.7742805755395683</v>
      </c>
      <c r="I22" s="18">
        <f>D22*12*1.302/1974</f>
        <v>133.0549021276596</v>
      </c>
      <c r="J22" s="18">
        <f t="shared" si="2"/>
        <v>236.07672832542482</v>
      </c>
    </row>
    <row r="23" spans="3:10" ht="18.75">
      <c r="C23" s="5" t="s">
        <v>205</v>
      </c>
      <c r="D23" s="18">
        <v>9024</v>
      </c>
      <c r="E23" s="15">
        <v>0.5</v>
      </c>
      <c r="F23" s="15">
        <f t="shared" si="0"/>
        <v>986.5</v>
      </c>
      <c r="G23" s="15">
        <v>834</v>
      </c>
      <c r="H23" s="17">
        <f t="shared" si="1"/>
        <v>1.1828537170263789</v>
      </c>
      <c r="I23" s="18">
        <f>D23*12*1.302/1974</f>
        <v>71.42399999999999</v>
      </c>
      <c r="J23" s="18">
        <f t="shared" si="2"/>
        <v>84.48414388489208</v>
      </c>
    </row>
    <row r="24" spans="3:10" ht="18.75">
      <c r="C24" s="3" t="s">
        <v>131</v>
      </c>
      <c r="D24" s="15">
        <v>12360.4</v>
      </c>
      <c r="E24" s="15">
        <v>0</v>
      </c>
      <c r="F24" s="15">
        <f t="shared" si="0"/>
        <v>0</v>
      </c>
      <c r="G24" s="15">
        <v>834</v>
      </c>
      <c r="H24" s="17">
        <f t="shared" si="1"/>
        <v>0</v>
      </c>
      <c r="I24" s="18">
        <f>D24*12*1.302/1974</f>
        <v>97.83125106382978</v>
      </c>
      <c r="J24" s="18">
        <f t="shared" si="2"/>
        <v>0</v>
      </c>
    </row>
    <row r="25" spans="3:10" ht="15">
      <c r="C25" s="16" t="s">
        <v>18</v>
      </c>
      <c r="D25" s="15">
        <f>D21+D20+D19+D18</f>
        <v>57765</v>
      </c>
      <c r="E25" s="15">
        <f>E21+E20+E19+E18+E22+E23+E24</f>
        <v>4</v>
      </c>
      <c r="F25" s="15">
        <f>SUM(F20:F21)</f>
        <v>2466.25</v>
      </c>
      <c r="G25" s="15"/>
      <c r="H25" s="19">
        <f>SUM(H18:H21)</f>
        <v>6.5056954436450845</v>
      </c>
      <c r="I25" s="18">
        <f>D25*12*1.302/1974</f>
        <v>457.20382978723404</v>
      </c>
      <c r="J25" s="20">
        <f>J21+J20+J19+J18+J22+J23+J24</f>
        <v>1157.2319058855041</v>
      </c>
    </row>
    <row r="26" spans="3:6" ht="15">
      <c r="C26" s="1"/>
      <c r="D26" s="1"/>
      <c r="E26" s="1"/>
      <c r="F26" s="1"/>
    </row>
    <row r="27" spans="3:6" ht="15">
      <c r="C27" s="1" t="s">
        <v>119</v>
      </c>
      <c r="D27" s="1"/>
      <c r="E27" s="1"/>
      <c r="F27" s="1"/>
    </row>
    <row r="28" spans="3:6" ht="0.75" customHeight="1">
      <c r="C28" s="1"/>
      <c r="D28" s="1"/>
      <c r="E28" s="1"/>
      <c r="F28" s="1"/>
    </row>
    <row r="29" spans="3:6" ht="15" hidden="1">
      <c r="C29" s="1"/>
      <c r="D29" s="1"/>
      <c r="E29" s="1"/>
      <c r="F29" s="1"/>
    </row>
    <row r="30" spans="3:6" ht="15" hidden="1">
      <c r="C30" s="1"/>
      <c r="D30" s="1"/>
      <c r="E30" s="1"/>
      <c r="F30" s="1"/>
    </row>
    <row r="31" spans="3:6" ht="15" hidden="1">
      <c r="C31" s="1"/>
      <c r="D31" s="1"/>
      <c r="E31" s="1"/>
      <c r="F31" s="1"/>
    </row>
    <row r="32" spans="3:6" ht="15" hidden="1">
      <c r="C32" s="1"/>
      <c r="D32" s="1"/>
      <c r="E32" s="1"/>
      <c r="F32" s="1"/>
    </row>
    <row r="33" spans="3:6" ht="15" hidden="1">
      <c r="C33" s="1"/>
      <c r="D33" s="1"/>
      <c r="E33" s="1"/>
      <c r="F33" s="1"/>
    </row>
    <row r="34" spans="3:6" ht="15" hidden="1">
      <c r="C34" s="1"/>
      <c r="D34" s="1"/>
      <c r="E34" s="1"/>
      <c r="F34" s="1"/>
    </row>
    <row r="35" spans="3:6" ht="15" hidden="1">
      <c r="C35" s="1"/>
      <c r="D35" s="1"/>
      <c r="E35" s="1"/>
      <c r="F35" s="1"/>
    </row>
    <row r="36" spans="3:6" ht="15">
      <c r="C36" s="1"/>
      <c r="D36" s="1"/>
      <c r="E36" s="1"/>
      <c r="F36" s="1"/>
    </row>
    <row r="37" spans="3:6" ht="15">
      <c r="C37" s="1"/>
      <c r="D37" s="1"/>
      <c r="E37" s="1"/>
      <c r="F37" s="1"/>
    </row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2.25" customHeight="1">
      <c r="C40" s="1"/>
      <c r="D40" s="1"/>
      <c r="E40" s="1"/>
      <c r="F40" s="1"/>
    </row>
    <row r="41" spans="3:6" ht="18.75">
      <c r="C41" s="12" t="s">
        <v>19</v>
      </c>
      <c r="D41" s="1"/>
      <c r="E41" s="1"/>
      <c r="F41" s="1"/>
    </row>
    <row r="42" spans="3:6" ht="15.75" thickBot="1">
      <c r="C42" s="1"/>
      <c r="D42" s="1"/>
      <c r="E42" s="1"/>
      <c r="F42" s="1"/>
    </row>
    <row r="43" spans="3:10" ht="75.75" thickBot="1">
      <c r="C43" s="14" t="s">
        <v>8</v>
      </c>
      <c r="D43" s="14" t="s">
        <v>9</v>
      </c>
      <c r="E43" s="14" t="s">
        <v>10</v>
      </c>
      <c r="F43" s="30" t="s">
        <v>34</v>
      </c>
      <c r="G43" s="30" t="s">
        <v>142</v>
      </c>
      <c r="H43" s="14" t="s">
        <v>68</v>
      </c>
      <c r="I43" s="14" t="s">
        <v>66</v>
      </c>
      <c r="J43" s="14" t="s">
        <v>14</v>
      </c>
    </row>
    <row r="44" spans="3:10" ht="15">
      <c r="C44" s="14">
        <v>1</v>
      </c>
      <c r="D44" s="14">
        <v>2</v>
      </c>
      <c r="E44" s="14">
        <v>3</v>
      </c>
      <c r="F44" s="14">
        <v>4</v>
      </c>
      <c r="G44" s="14">
        <v>5</v>
      </c>
      <c r="H44" s="14" t="s">
        <v>65</v>
      </c>
      <c r="I44" s="14" t="s">
        <v>67</v>
      </c>
      <c r="J44" s="14" t="s">
        <v>17</v>
      </c>
    </row>
    <row r="45" spans="3:10" ht="18.75">
      <c r="C45" s="3" t="s">
        <v>3</v>
      </c>
      <c r="D45" s="71">
        <v>33774.4</v>
      </c>
      <c r="E45" s="18">
        <v>0.5</v>
      </c>
      <c r="F45" s="15">
        <f aca="true" t="shared" si="3" ref="F45:F51">SUM(E45*1974)</f>
        <v>987</v>
      </c>
      <c r="G45" s="15">
        <v>834</v>
      </c>
      <c r="H45" s="84">
        <f aca="true" t="shared" si="4" ref="H45:H51">SUM(F45/G45)</f>
        <v>1.183453237410072</v>
      </c>
      <c r="I45" s="18">
        <f aca="true" t="shared" si="5" ref="I45:I51">D45*12*1.302/1973</f>
        <v>267.45627247845925</v>
      </c>
      <c r="J45" s="18">
        <f aca="true" t="shared" si="6" ref="J45:J51">SUM(H45*I45)</f>
        <v>316.52199153026294</v>
      </c>
    </row>
    <row r="46" spans="3:10" ht="18.75">
      <c r="C46" s="3" t="s">
        <v>211</v>
      </c>
      <c r="D46" s="71">
        <v>28288.16</v>
      </c>
      <c r="E46" s="18">
        <v>0.5</v>
      </c>
      <c r="F46" s="15">
        <f t="shared" si="3"/>
        <v>987</v>
      </c>
      <c r="G46" s="15">
        <v>834</v>
      </c>
      <c r="H46" s="84">
        <f t="shared" si="4"/>
        <v>1.183453237410072</v>
      </c>
      <c r="I46" s="18">
        <f t="shared" si="5"/>
        <v>224.0112579016726</v>
      </c>
      <c r="J46" s="18">
        <f t="shared" si="6"/>
        <v>265.106848380037</v>
      </c>
    </row>
    <row r="47" spans="3:10" ht="18.75">
      <c r="C47" s="5" t="s">
        <v>73</v>
      </c>
      <c r="D47" s="71">
        <v>18360</v>
      </c>
      <c r="E47" s="18">
        <v>0.5</v>
      </c>
      <c r="F47" s="15">
        <f t="shared" si="3"/>
        <v>987</v>
      </c>
      <c r="G47" s="15">
        <v>834</v>
      </c>
      <c r="H47" s="84">
        <f t="shared" si="4"/>
        <v>1.183453237410072</v>
      </c>
      <c r="I47" s="18">
        <f t="shared" si="5"/>
        <v>145.3910998479473</v>
      </c>
      <c r="J47" s="18">
        <f t="shared" si="6"/>
        <v>172.06356780566423</v>
      </c>
    </row>
    <row r="48" spans="3:10" ht="18.75">
      <c r="C48" s="5" t="s">
        <v>84</v>
      </c>
      <c r="D48" s="71">
        <v>19796</v>
      </c>
      <c r="E48" s="18">
        <v>0.5</v>
      </c>
      <c r="F48" s="15">
        <f t="shared" si="3"/>
        <v>987</v>
      </c>
      <c r="G48" s="15">
        <v>834</v>
      </c>
      <c r="H48" s="84">
        <f t="shared" si="4"/>
        <v>1.183453237410072</v>
      </c>
      <c r="I48" s="18">
        <f t="shared" si="5"/>
        <v>156.76264774455146</v>
      </c>
      <c r="J48" s="18">
        <f t="shared" si="6"/>
        <v>185.52126297826413</v>
      </c>
    </row>
    <row r="49" spans="3:10" ht="18.75">
      <c r="C49" s="5" t="s">
        <v>139</v>
      </c>
      <c r="D49" s="71">
        <v>9024</v>
      </c>
      <c r="E49" s="18">
        <v>1</v>
      </c>
      <c r="F49" s="15">
        <f t="shared" si="3"/>
        <v>1974</v>
      </c>
      <c r="G49" s="15">
        <v>834</v>
      </c>
      <c r="H49" s="84">
        <f t="shared" si="4"/>
        <v>2.366906474820144</v>
      </c>
      <c r="I49" s="18">
        <f t="shared" si="5"/>
        <v>71.46020070957931</v>
      </c>
      <c r="J49" s="18">
        <f t="shared" si="6"/>
        <v>169.1396117514503</v>
      </c>
    </row>
    <row r="50" spans="2:12" ht="18.75">
      <c r="B50" s="135"/>
      <c r="C50" s="213" t="s">
        <v>209</v>
      </c>
      <c r="D50" s="133">
        <v>9024</v>
      </c>
      <c r="E50" s="128">
        <v>0.5</v>
      </c>
      <c r="F50" s="126">
        <f t="shared" si="3"/>
        <v>987</v>
      </c>
      <c r="G50" s="126">
        <v>834</v>
      </c>
      <c r="H50" s="132">
        <f t="shared" si="4"/>
        <v>1.183453237410072</v>
      </c>
      <c r="I50" s="128">
        <f t="shared" si="5"/>
        <v>71.46020070957931</v>
      </c>
      <c r="J50" s="128">
        <f t="shared" si="6"/>
        <v>84.56980587572515</v>
      </c>
      <c r="K50" s="135"/>
      <c r="L50" s="135"/>
    </row>
    <row r="51" spans="2:12" ht="18.75">
      <c r="B51" s="135"/>
      <c r="C51" s="171" t="s">
        <v>85</v>
      </c>
      <c r="D51" s="133">
        <v>18048</v>
      </c>
      <c r="E51" s="128">
        <v>1</v>
      </c>
      <c r="F51" s="126">
        <f t="shared" si="3"/>
        <v>1974</v>
      </c>
      <c r="G51" s="126">
        <v>834</v>
      </c>
      <c r="H51" s="132">
        <f t="shared" si="4"/>
        <v>2.366906474820144</v>
      </c>
      <c r="I51" s="128">
        <f t="shared" si="5"/>
        <v>142.92040141915862</v>
      </c>
      <c r="J51" s="128">
        <f t="shared" si="6"/>
        <v>338.2792235029006</v>
      </c>
      <c r="K51" s="135"/>
      <c r="L51" s="135"/>
    </row>
    <row r="52" spans="2:12" ht="14.25" customHeight="1">
      <c r="B52" s="135"/>
      <c r="C52" s="172" t="s">
        <v>18</v>
      </c>
      <c r="D52" s="133">
        <f>SUM(D45:D47)</f>
        <v>80422.56</v>
      </c>
      <c r="E52" s="128">
        <f>SUM(E45:E51)</f>
        <v>4.5</v>
      </c>
      <c r="F52" s="128"/>
      <c r="G52" s="128"/>
      <c r="H52" s="136">
        <f>SUM(H45:H51)</f>
        <v>10.651079136690647</v>
      </c>
      <c r="I52" s="128">
        <f>SUM(I45:I51)</f>
        <v>1079.462080810948</v>
      </c>
      <c r="J52" s="136">
        <f>J51+J50+J49+J48+J47+J46+J45</f>
        <v>1531.2023118243044</v>
      </c>
      <c r="K52" s="135"/>
      <c r="L52" s="135"/>
    </row>
    <row r="53" spans="2:12" ht="28.5" customHeight="1" hidden="1" thickBot="1"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</row>
    <row r="54" spans="2:12" ht="15" hidden="1">
      <c r="B54" s="135"/>
      <c r="C54" s="173" t="s">
        <v>21</v>
      </c>
      <c r="D54" s="149"/>
      <c r="E54" s="149"/>
      <c r="F54" s="149"/>
      <c r="G54" s="135"/>
      <c r="H54" s="135"/>
      <c r="I54" s="135"/>
      <c r="J54" s="135"/>
      <c r="K54" s="135"/>
      <c r="L54" s="135"/>
    </row>
    <row r="55" spans="2:12" ht="15" hidden="1"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</row>
    <row r="56" spans="2:12" ht="60.75" hidden="1" thickBot="1">
      <c r="B56" s="135"/>
      <c r="C56" s="174" t="s">
        <v>22</v>
      </c>
      <c r="D56" s="175" t="s">
        <v>23</v>
      </c>
      <c r="E56" s="175" t="s">
        <v>24</v>
      </c>
      <c r="F56" s="175" t="s">
        <v>109</v>
      </c>
      <c r="G56" s="175" t="s">
        <v>108</v>
      </c>
      <c r="H56" s="175" t="s">
        <v>27</v>
      </c>
      <c r="I56" s="175" t="s">
        <v>212</v>
      </c>
      <c r="J56" s="176" t="s">
        <v>14</v>
      </c>
      <c r="K56" s="135"/>
      <c r="L56" s="135"/>
    </row>
    <row r="57" spans="2:12" ht="15" hidden="1">
      <c r="B57" s="135"/>
      <c r="C57" s="177">
        <v>1</v>
      </c>
      <c r="D57" s="177">
        <v>2</v>
      </c>
      <c r="E57" s="177">
        <v>3</v>
      </c>
      <c r="F57" s="177">
        <v>4</v>
      </c>
      <c r="G57" s="177" t="s">
        <v>29</v>
      </c>
      <c r="H57" s="177">
        <v>6</v>
      </c>
      <c r="I57" s="177">
        <v>7</v>
      </c>
      <c r="J57" s="177" t="s">
        <v>30</v>
      </c>
      <c r="K57" s="135"/>
      <c r="L57" s="135"/>
    </row>
    <row r="58" spans="2:12" ht="15" hidden="1">
      <c r="B58" s="135"/>
      <c r="C58" s="125"/>
      <c r="D58" s="125"/>
      <c r="E58" s="125"/>
      <c r="F58" s="125"/>
      <c r="G58" s="125"/>
      <c r="H58" s="125"/>
      <c r="I58" s="125"/>
      <c r="J58" s="145"/>
      <c r="K58" s="135"/>
      <c r="L58" s="135"/>
    </row>
    <row r="59" spans="2:12" ht="15" hidden="1">
      <c r="B59" s="135"/>
      <c r="C59" s="125"/>
      <c r="D59" s="125"/>
      <c r="E59" s="125"/>
      <c r="F59" s="125"/>
      <c r="G59" s="125"/>
      <c r="H59" s="125"/>
      <c r="I59" s="125"/>
      <c r="J59" s="145"/>
      <c r="K59" s="135"/>
      <c r="L59" s="135"/>
    </row>
    <row r="60" spans="2:12" ht="15" hidden="1">
      <c r="B60" s="135"/>
      <c r="C60" s="125"/>
      <c r="D60" s="125"/>
      <c r="E60" s="125"/>
      <c r="F60" s="125"/>
      <c r="G60" s="125"/>
      <c r="H60" s="125"/>
      <c r="I60" s="125"/>
      <c r="J60" s="145"/>
      <c r="K60" s="135"/>
      <c r="L60" s="135"/>
    </row>
    <row r="61" spans="2:12" ht="15" hidden="1">
      <c r="B61" s="135"/>
      <c r="C61" s="125"/>
      <c r="D61" s="125"/>
      <c r="E61" s="125"/>
      <c r="F61" s="125"/>
      <c r="G61" s="125"/>
      <c r="H61" s="125"/>
      <c r="I61" s="125"/>
      <c r="J61" s="145"/>
      <c r="K61" s="135"/>
      <c r="L61" s="135"/>
    </row>
    <row r="62" spans="2:12" ht="13.5" customHeight="1" hidden="1" thickBot="1">
      <c r="B62" s="135"/>
      <c r="C62" s="127"/>
      <c r="D62" s="127"/>
      <c r="E62" s="127"/>
      <c r="F62" s="125"/>
      <c r="G62" s="127"/>
      <c r="H62" s="127"/>
      <c r="I62" s="127"/>
      <c r="J62" s="178"/>
      <c r="K62" s="135"/>
      <c r="L62" s="135"/>
    </row>
    <row r="63" spans="2:12" ht="35.25" customHeight="1" hidden="1" thickBot="1">
      <c r="B63" s="135"/>
      <c r="C63" s="179"/>
      <c r="D63" s="180"/>
      <c r="E63" s="180"/>
      <c r="F63" s="180"/>
      <c r="G63" s="181"/>
      <c r="H63" s="180"/>
      <c r="I63" s="180"/>
      <c r="J63" s="182"/>
      <c r="K63" s="135"/>
      <c r="L63" s="135"/>
    </row>
    <row r="64" spans="2:12" ht="15">
      <c r="B64" s="135"/>
      <c r="C64" s="148"/>
      <c r="D64" s="148"/>
      <c r="E64" s="148"/>
      <c r="F64" s="148"/>
      <c r="G64" s="148"/>
      <c r="H64" s="148"/>
      <c r="I64" s="148"/>
      <c r="J64" s="148"/>
      <c r="K64" s="135"/>
      <c r="L64" s="135"/>
    </row>
    <row r="65" spans="2:12" ht="15">
      <c r="B65" s="135"/>
      <c r="C65" s="183" t="s">
        <v>112</v>
      </c>
      <c r="D65" s="148"/>
      <c r="E65" s="148"/>
      <c r="F65" s="148"/>
      <c r="G65" s="148"/>
      <c r="H65" s="148"/>
      <c r="I65" s="148"/>
      <c r="J65" s="148"/>
      <c r="K65" s="135"/>
      <c r="L65" s="135"/>
    </row>
    <row r="66" spans="2:12" ht="15">
      <c r="B66" s="255" t="s">
        <v>206</v>
      </c>
      <c r="C66" s="255"/>
      <c r="D66" s="255"/>
      <c r="E66" s="255"/>
      <c r="F66" s="255"/>
      <c r="G66" s="255"/>
      <c r="H66" s="255"/>
      <c r="I66" s="255"/>
      <c r="J66" s="255"/>
      <c r="K66" s="255"/>
      <c r="L66" s="255"/>
    </row>
    <row r="67" spans="2:12" ht="15.75" thickBot="1">
      <c r="B67" s="214"/>
      <c r="C67" s="183"/>
      <c r="D67" s="183"/>
      <c r="E67" s="148"/>
      <c r="F67" s="183"/>
      <c r="G67" s="148"/>
      <c r="H67" s="148"/>
      <c r="I67" s="148"/>
      <c r="J67" s="148"/>
      <c r="K67" s="135"/>
      <c r="L67" s="135"/>
    </row>
    <row r="68" spans="2:12" ht="75.75" thickBot="1">
      <c r="B68" s="135"/>
      <c r="C68" s="174" t="s">
        <v>31</v>
      </c>
      <c r="D68" s="175" t="s">
        <v>32</v>
      </c>
      <c r="E68" s="175" t="s">
        <v>33</v>
      </c>
      <c r="F68" s="175" t="s">
        <v>34</v>
      </c>
      <c r="G68" s="175" t="s">
        <v>89</v>
      </c>
      <c r="H68" s="175" t="s">
        <v>35</v>
      </c>
      <c r="I68" s="175" t="s">
        <v>36</v>
      </c>
      <c r="J68" s="176" t="s">
        <v>14</v>
      </c>
      <c r="K68" s="135"/>
      <c r="L68" s="135"/>
    </row>
    <row r="69" spans="2:12" ht="15">
      <c r="B69" s="135"/>
      <c r="C69" s="177">
        <v>1</v>
      </c>
      <c r="D69" s="177">
        <v>2</v>
      </c>
      <c r="E69" s="177">
        <v>3</v>
      </c>
      <c r="F69" s="177">
        <v>4</v>
      </c>
      <c r="G69" s="177">
        <v>5</v>
      </c>
      <c r="H69" s="177" t="s">
        <v>37</v>
      </c>
      <c r="I69" s="177">
        <v>7</v>
      </c>
      <c r="J69" s="177" t="s">
        <v>38</v>
      </c>
      <c r="K69" s="135"/>
      <c r="L69" s="135"/>
    </row>
    <row r="70" spans="2:12" ht="31.5" customHeight="1">
      <c r="B70" s="135"/>
      <c r="C70" s="125" t="s">
        <v>113</v>
      </c>
      <c r="D70" s="125" t="s">
        <v>47</v>
      </c>
      <c r="E70" s="125">
        <v>0.5</v>
      </c>
      <c r="F70" s="123">
        <v>835.85</v>
      </c>
      <c r="G70" s="123">
        <v>4.987</v>
      </c>
      <c r="H70" s="125">
        <f>E70/F70</f>
        <v>0.000598193455763594</v>
      </c>
      <c r="I70" s="125">
        <v>500</v>
      </c>
      <c r="J70" s="145">
        <f>H70*I70</f>
        <v>0.299096727881797</v>
      </c>
      <c r="K70" s="135"/>
      <c r="L70" s="135"/>
    </row>
    <row r="71" spans="2:12" ht="31.5" customHeight="1">
      <c r="B71" s="135"/>
      <c r="C71" s="125" t="s">
        <v>200</v>
      </c>
      <c r="D71" s="125" t="s">
        <v>47</v>
      </c>
      <c r="E71" s="125">
        <v>0.5</v>
      </c>
      <c r="F71" s="123">
        <v>835.85</v>
      </c>
      <c r="G71" s="123">
        <v>4.987</v>
      </c>
      <c r="H71" s="125">
        <f>E71/F71</f>
        <v>0.000598193455763594</v>
      </c>
      <c r="I71" s="125">
        <v>3000</v>
      </c>
      <c r="J71" s="145">
        <f>H71*I71</f>
        <v>1.7945803672907819</v>
      </c>
      <c r="K71" s="135"/>
      <c r="L71" s="135"/>
    </row>
    <row r="72" spans="2:12" ht="13.5" customHeight="1">
      <c r="B72" s="135"/>
      <c r="C72" s="125" t="s">
        <v>114</v>
      </c>
      <c r="D72" s="125" t="s">
        <v>47</v>
      </c>
      <c r="E72" s="125">
        <v>0.5</v>
      </c>
      <c r="F72" s="123">
        <v>835.85</v>
      </c>
      <c r="G72" s="123">
        <v>4.987</v>
      </c>
      <c r="H72" s="125">
        <f>E72/F72</f>
        <v>0.000598193455763594</v>
      </c>
      <c r="I72" s="125">
        <v>3090</v>
      </c>
      <c r="J72" s="145">
        <f>H72*I72</f>
        <v>1.8484177783095055</v>
      </c>
      <c r="K72" s="135"/>
      <c r="L72" s="135"/>
    </row>
    <row r="73" spans="2:12" ht="15" hidden="1">
      <c r="B73" s="135"/>
      <c r="C73" s="125"/>
      <c r="D73" s="125"/>
      <c r="E73" s="125"/>
      <c r="F73" s="125"/>
      <c r="G73" s="125"/>
      <c r="H73" s="125"/>
      <c r="I73" s="146"/>
      <c r="J73" s="184"/>
      <c r="K73" s="135"/>
      <c r="L73" s="135"/>
    </row>
    <row r="74" spans="2:12" ht="15">
      <c r="B74" s="135"/>
      <c r="C74" s="185" t="s">
        <v>122</v>
      </c>
      <c r="D74" s="125"/>
      <c r="E74" s="185"/>
      <c r="F74" s="125"/>
      <c r="G74" s="125"/>
      <c r="H74" s="125"/>
      <c r="I74" s="185"/>
      <c r="J74" s="145">
        <f>SUM(J70:J73)</f>
        <v>3.942094873482084</v>
      </c>
      <c r="K74" s="135"/>
      <c r="L74" s="135"/>
    </row>
    <row r="75" spans="2:12" ht="15">
      <c r="B75" s="135"/>
      <c r="C75" s="135"/>
      <c r="D75" s="135"/>
      <c r="E75" s="135"/>
      <c r="F75" s="148"/>
      <c r="G75" s="135"/>
      <c r="H75" s="148"/>
      <c r="I75" s="135"/>
      <c r="J75" s="135"/>
      <c r="K75" s="135"/>
      <c r="L75" s="135"/>
    </row>
    <row r="76" spans="2:12" ht="15">
      <c r="B76" s="135"/>
      <c r="C76" s="183" t="s">
        <v>40</v>
      </c>
      <c r="D76" s="135"/>
      <c r="E76" s="135"/>
      <c r="F76" s="148"/>
      <c r="G76" s="135"/>
      <c r="H76" s="135"/>
      <c r="I76" s="135"/>
      <c r="J76" s="135"/>
      <c r="K76" s="135"/>
      <c r="L76" s="135"/>
    </row>
    <row r="77" spans="2:12" ht="1.5" customHeight="1">
      <c r="B77" s="135"/>
      <c r="C77" s="173" t="s">
        <v>42</v>
      </c>
      <c r="D77" s="149"/>
      <c r="E77" s="149"/>
      <c r="F77" s="149"/>
      <c r="G77" s="135"/>
      <c r="H77" s="135"/>
      <c r="I77" s="135"/>
      <c r="J77" s="135"/>
      <c r="K77" s="135"/>
      <c r="L77" s="135"/>
    </row>
    <row r="78" spans="2:12" ht="7.5" customHeight="1" thickBot="1"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</row>
    <row r="79" spans="2:12" ht="18.75" customHeight="1" thickBot="1">
      <c r="B79" s="135"/>
      <c r="C79" s="186" t="s">
        <v>43</v>
      </c>
      <c r="D79" s="150" t="s">
        <v>44</v>
      </c>
      <c r="E79" s="150" t="s">
        <v>33</v>
      </c>
      <c r="F79" s="150" t="s">
        <v>213</v>
      </c>
      <c r="G79" s="150" t="s">
        <v>52</v>
      </c>
      <c r="H79" s="150" t="s">
        <v>45</v>
      </c>
      <c r="I79" s="150" t="s">
        <v>46</v>
      </c>
      <c r="J79" s="151" t="s">
        <v>14</v>
      </c>
      <c r="K79" s="135"/>
      <c r="L79" s="135"/>
    </row>
    <row r="80" spans="2:12" ht="22.5" customHeight="1">
      <c r="B80" s="135"/>
      <c r="C80" s="152">
        <v>1</v>
      </c>
      <c r="D80" s="152">
        <v>2</v>
      </c>
      <c r="E80" s="152">
        <v>3</v>
      </c>
      <c r="F80" s="152">
        <v>4</v>
      </c>
      <c r="G80" s="152">
        <v>5</v>
      </c>
      <c r="H80" s="152" t="s">
        <v>37</v>
      </c>
      <c r="I80" s="152">
        <v>7</v>
      </c>
      <c r="J80" s="152" t="s">
        <v>38</v>
      </c>
      <c r="K80" s="135"/>
      <c r="L80" s="135"/>
    </row>
    <row r="81" spans="2:12" ht="17.25" customHeight="1">
      <c r="B81" s="135"/>
      <c r="C81" s="187" t="s">
        <v>127</v>
      </c>
      <c r="D81" s="125" t="s">
        <v>47</v>
      </c>
      <c r="E81" s="125">
        <v>0</v>
      </c>
      <c r="F81" s="123">
        <v>834</v>
      </c>
      <c r="G81" s="123">
        <v>4.987</v>
      </c>
      <c r="H81" s="188">
        <f>E81/F81*G81</f>
        <v>0</v>
      </c>
      <c r="I81" s="125">
        <v>5.76</v>
      </c>
      <c r="J81" s="189">
        <f>SUM(H81*I81)</f>
        <v>0</v>
      </c>
      <c r="K81" s="135"/>
      <c r="L81" s="135"/>
    </row>
    <row r="82" spans="2:12" ht="20.25" customHeight="1">
      <c r="B82" s="135"/>
      <c r="C82" s="153" t="s">
        <v>122</v>
      </c>
      <c r="D82" s="153"/>
      <c r="E82" s="153"/>
      <c r="F82" s="124"/>
      <c r="G82" s="124"/>
      <c r="H82" s="153"/>
      <c r="I82" s="153"/>
      <c r="J82" s="154">
        <f>J81</f>
        <v>0</v>
      </c>
      <c r="K82" s="135"/>
      <c r="L82" s="135"/>
    </row>
    <row r="83" spans="2:12" ht="18.75" customHeight="1">
      <c r="B83" s="135"/>
      <c r="C83" s="153" t="s">
        <v>128</v>
      </c>
      <c r="D83" s="153"/>
      <c r="E83" s="153"/>
      <c r="F83" s="124"/>
      <c r="G83" s="124"/>
      <c r="H83" s="153"/>
      <c r="I83" s="153"/>
      <c r="J83" s="154">
        <f>J74+J82</f>
        <v>3.942094873482084</v>
      </c>
      <c r="K83" s="135"/>
      <c r="L83" s="135"/>
    </row>
    <row r="84" spans="2:12" ht="0.75" customHeight="1" hidden="1">
      <c r="B84" s="135"/>
      <c r="C84" s="153"/>
      <c r="D84" s="153"/>
      <c r="E84" s="153"/>
      <c r="F84" s="124"/>
      <c r="G84" s="124"/>
      <c r="H84" s="153"/>
      <c r="I84" s="153"/>
      <c r="J84" s="155"/>
      <c r="K84" s="135"/>
      <c r="L84" s="135"/>
    </row>
    <row r="85" spans="2:12" ht="16.5" customHeight="1" hidden="1" thickBot="1">
      <c r="B85" s="135"/>
      <c r="C85" s="191"/>
      <c r="D85" s="157"/>
      <c r="E85" s="157"/>
      <c r="F85" s="156"/>
      <c r="G85" s="156"/>
      <c r="H85" s="157"/>
      <c r="I85" s="157"/>
      <c r="J85" s="158"/>
      <c r="K85" s="135"/>
      <c r="L85" s="135"/>
    </row>
    <row r="86" spans="2:12" ht="15" hidden="1">
      <c r="B86" s="135"/>
      <c r="C86" s="135"/>
      <c r="D86" s="135"/>
      <c r="E86" s="135"/>
      <c r="F86" s="192"/>
      <c r="G86" s="192"/>
      <c r="H86" s="135"/>
      <c r="I86" s="135"/>
      <c r="J86" s="135"/>
      <c r="K86" s="135"/>
      <c r="L86" s="135"/>
    </row>
    <row r="87" spans="2:12" ht="15">
      <c r="B87" s="135"/>
      <c r="C87" s="135"/>
      <c r="D87" s="135"/>
      <c r="E87" s="135"/>
      <c r="F87" s="192"/>
      <c r="G87" s="192"/>
      <c r="H87" s="135"/>
      <c r="I87" s="135"/>
      <c r="J87" s="135"/>
      <c r="K87" s="135"/>
      <c r="L87" s="135"/>
    </row>
    <row r="88" spans="2:12" ht="51" customHeight="1" hidden="1"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</row>
    <row r="89" spans="2:12" ht="12.75" customHeight="1"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</row>
    <row r="90" spans="2:12" ht="15.75" thickBot="1">
      <c r="B90" s="135"/>
      <c r="C90" s="173" t="s">
        <v>58</v>
      </c>
      <c r="D90" s="135"/>
      <c r="E90" s="135"/>
      <c r="F90" s="135"/>
      <c r="G90" s="135"/>
      <c r="H90" s="135"/>
      <c r="I90" s="135"/>
      <c r="J90" s="135"/>
      <c r="K90" s="135"/>
      <c r="L90" s="135"/>
    </row>
    <row r="91" spans="2:12" ht="90">
      <c r="B91" s="135"/>
      <c r="C91" s="193" t="s">
        <v>48</v>
      </c>
      <c r="D91" s="194" t="s">
        <v>49</v>
      </c>
      <c r="E91" s="194" t="s">
        <v>33</v>
      </c>
      <c r="F91" s="194" t="s">
        <v>75</v>
      </c>
      <c r="G91" s="194" t="s">
        <v>117</v>
      </c>
      <c r="H91" s="194" t="s">
        <v>45</v>
      </c>
      <c r="I91" s="194" t="s">
        <v>46</v>
      </c>
      <c r="J91" s="195" t="s">
        <v>14</v>
      </c>
      <c r="K91" s="135"/>
      <c r="L91" s="135"/>
    </row>
    <row r="92" spans="2:12" ht="15">
      <c r="B92" s="135"/>
      <c r="C92" s="196">
        <v>1</v>
      </c>
      <c r="D92" s="125">
        <v>2</v>
      </c>
      <c r="E92" s="125">
        <v>3</v>
      </c>
      <c r="F92" s="125">
        <v>4</v>
      </c>
      <c r="G92" s="125">
        <v>5</v>
      </c>
      <c r="H92" s="125" t="s">
        <v>37</v>
      </c>
      <c r="I92" s="125">
        <v>7</v>
      </c>
      <c r="J92" s="197" t="s">
        <v>38</v>
      </c>
      <c r="K92" s="135"/>
      <c r="L92" s="135"/>
    </row>
    <row r="93" spans="2:12" ht="15">
      <c r="B93" s="135"/>
      <c r="C93" s="196" t="s">
        <v>54</v>
      </c>
      <c r="D93" s="125" t="s">
        <v>55</v>
      </c>
      <c r="E93" s="125">
        <v>1</v>
      </c>
      <c r="F93" s="123">
        <v>835.85</v>
      </c>
      <c r="G93" s="123">
        <v>4.987</v>
      </c>
      <c r="H93" s="188">
        <f>SUM(E93/F93*G93)</f>
        <v>0.005966381527786086</v>
      </c>
      <c r="I93" s="125">
        <v>1000</v>
      </c>
      <c r="J93" s="189">
        <f>SUM(H93*I93)</f>
        <v>5.966381527786086</v>
      </c>
      <c r="K93" s="135"/>
      <c r="L93" s="135"/>
    </row>
    <row r="94" spans="2:12" ht="15">
      <c r="B94" s="135"/>
      <c r="C94" s="196" t="s">
        <v>104</v>
      </c>
      <c r="D94" s="125" t="s">
        <v>55</v>
      </c>
      <c r="E94" s="125">
        <v>1</v>
      </c>
      <c r="F94" s="123">
        <v>835.85</v>
      </c>
      <c r="G94" s="123">
        <v>4.987</v>
      </c>
      <c r="H94" s="188">
        <f>SUM(E94/F94*G94)</f>
        <v>0.005966381527786086</v>
      </c>
      <c r="I94" s="125">
        <v>1000</v>
      </c>
      <c r="J94" s="189">
        <f>SUM(H94*I94)</f>
        <v>5.966381527786086</v>
      </c>
      <c r="K94" s="135"/>
      <c r="L94" s="135"/>
    </row>
    <row r="95" spans="2:12" ht="15">
      <c r="B95" s="135"/>
      <c r="C95" s="198" t="s">
        <v>110</v>
      </c>
      <c r="D95" s="127" t="s">
        <v>55</v>
      </c>
      <c r="E95" s="215">
        <v>1516.55</v>
      </c>
      <c r="F95" s="123">
        <v>835.85</v>
      </c>
      <c r="G95" s="127">
        <v>4.987</v>
      </c>
      <c r="H95" s="199">
        <f>SUM(E95/F95*G95)</f>
        <v>9.048315905963989</v>
      </c>
      <c r="I95" s="127">
        <v>42.5</v>
      </c>
      <c r="J95" s="200">
        <f>SUM(H95*I95)</f>
        <v>384.55342600346955</v>
      </c>
      <c r="K95" s="135"/>
      <c r="L95" s="135"/>
    </row>
    <row r="96" spans="2:12" ht="15">
      <c r="B96" s="135"/>
      <c r="C96" s="201" t="s">
        <v>122</v>
      </c>
      <c r="D96" s="202"/>
      <c r="E96" s="202"/>
      <c r="F96" s="202"/>
      <c r="G96" s="202"/>
      <c r="H96" s="202"/>
      <c r="I96" s="202"/>
      <c r="J96" s="203">
        <f>J95+J94+J93</f>
        <v>396.48618905904175</v>
      </c>
      <c r="K96" s="135"/>
      <c r="L96" s="135"/>
    </row>
    <row r="97" spans="2:12" ht="15">
      <c r="B97" s="135"/>
      <c r="C97" s="211"/>
      <c r="D97" s="211"/>
      <c r="E97" s="211"/>
      <c r="F97" s="211"/>
      <c r="G97" s="211"/>
      <c r="H97" s="211"/>
      <c r="I97" s="211"/>
      <c r="J97" s="212"/>
      <c r="K97" s="135"/>
      <c r="L97" s="135"/>
    </row>
    <row r="98" spans="2:12" ht="15">
      <c r="B98" s="135"/>
      <c r="C98" s="254"/>
      <c r="D98" s="254"/>
      <c r="E98" s="254"/>
      <c r="F98" s="254"/>
      <c r="G98" s="254"/>
      <c r="H98" s="254"/>
      <c r="I98" s="254"/>
      <c r="J98" s="254"/>
      <c r="K98" s="135"/>
      <c r="L98" s="135"/>
    </row>
    <row r="99" spans="2:12" ht="9.75" customHeight="1" thickBot="1">
      <c r="B99" s="135"/>
      <c r="C99" s="183"/>
      <c r="D99" s="204"/>
      <c r="E99" s="204"/>
      <c r="F99" s="204"/>
      <c r="G99" s="204"/>
      <c r="H99" s="204"/>
      <c r="I99" s="204"/>
      <c r="J99" s="204"/>
      <c r="K99" s="135"/>
      <c r="L99" s="135"/>
    </row>
    <row r="100" spans="2:12" ht="90">
      <c r="B100" s="135"/>
      <c r="C100" s="193" t="s">
        <v>48</v>
      </c>
      <c r="D100" s="194" t="s">
        <v>49</v>
      </c>
      <c r="E100" s="194" t="s">
        <v>33</v>
      </c>
      <c r="F100" s="194" t="s">
        <v>75</v>
      </c>
      <c r="G100" s="194" t="s">
        <v>117</v>
      </c>
      <c r="H100" s="194" t="s">
        <v>45</v>
      </c>
      <c r="I100" s="194" t="s">
        <v>46</v>
      </c>
      <c r="J100" s="195" t="s">
        <v>14</v>
      </c>
      <c r="K100" s="135"/>
      <c r="L100" s="135"/>
    </row>
    <row r="101" spans="2:12" ht="15">
      <c r="B101" s="135"/>
      <c r="C101" s="196">
        <v>1</v>
      </c>
      <c r="D101" s="125">
        <v>2</v>
      </c>
      <c r="E101" s="125">
        <v>3</v>
      </c>
      <c r="F101" s="125">
        <v>4</v>
      </c>
      <c r="G101" s="125">
        <v>5</v>
      </c>
      <c r="H101" s="125" t="s">
        <v>37</v>
      </c>
      <c r="I101" s="125">
        <v>7</v>
      </c>
      <c r="J101" s="197" t="s">
        <v>38</v>
      </c>
      <c r="K101" s="135"/>
      <c r="L101" s="135"/>
    </row>
    <row r="102" spans="2:12" ht="15">
      <c r="B102" s="135"/>
      <c r="C102" s="187" t="s">
        <v>97</v>
      </c>
      <c r="D102" s="125" t="s">
        <v>47</v>
      </c>
      <c r="E102" s="125">
        <v>1</v>
      </c>
      <c r="F102" s="123">
        <v>835.85</v>
      </c>
      <c r="G102" s="123">
        <v>4.987</v>
      </c>
      <c r="H102" s="188">
        <f>E102/F102</f>
        <v>0.001196386911527188</v>
      </c>
      <c r="I102" s="153">
        <v>3750</v>
      </c>
      <c r="J102" s="154">
        <f>H102*I102</f>
        <v>4.4864509182269545</v>
      </c>
      <c r="K102" s="135"/>
      <c r="L102" s="135"/>
    </row>
    <row r="103" spans="2:12" ht="15">
      <c r="B103" s="135"/>
      <c r="C103" s="196" t="s">
        <v>100</v>
      </c>
      <c r="D103" s="125" t="s">
        <v>47</v>
      </c>
      <c r="E103" s="125">
        <v>1</v>
      </c>
      <c r="F103" s="123">
        <v>835.85</v>
      </c>
      <c r="G103" s="123">
        <v>4.987</v>
      </c>
      <c r="H103" s="188">
        <f>E103/F103</f>
        <v>0.001196386911527188</v>
      </c>
      <c r="I103" s="125">
        <v>3083</v>
      </c>
      <c r="J103" s="154">
        <f>H103*I103</f>
        <v>3.6884608482383205</v>
      </c>
      <c r="K103" s="135"/>
      <c r="L103" s="135"/>
    </row>
    <row r="104" spans="2:12" ht="14.25" customHeight="1" thickBot="1">
      <c r="B104" s="135"/>
      <c r="C104" s="205"/>
      <c r="D104" s="159"/>
      <c r="E104" s="159"/>
      <c r="F104" s="159"/>
      <c r="G104" s="159"/>
      <c r="H104" s="159"/>
      <c r="I104" s="159"/>
      <c r="J104" s="160">
        <f>SUM(J102:J103)</f>
        <v>8.174911766465275</v>
      </c>
      <c r="K104" s="135"/>
      <c r="L104" s="135"/>
    </row>
    <row r="105" spans="2:12" ht="15.75" customHeight="1" hidden="1">
      <c r="B105" s="135"/>
      <c r="C105" s="204"/>
      <c r="D105" s="204"/>
      <c r="E105" s="204"/>
      <c r="F105" s="204"/>
      <c r="G105" s="204"/>
      <c r="H105" s="204"/>
      <c r="I105" s="204"/>
      <c r="J105" s="204"/>
      <c r="K105" s="135"/>
      <c r="L105" s="135"/>
    </row>
    <row r="106" spans="2:12" ht="15" hidden="1">
      <c r="B106" s="135"/>
      <c r="C106" s="204"/>
      <c r="D106" s="204"/>
      <c r="E106" s="204"/>
      <c r="F106" s="204"/>
      <c r="G106" s="204"/>
      <c r="H106" s="204"/>
      <c r="I106" s="204"/>
      <c r="J106" s="204"/>
      <c r="K106" s="135"/>
      <c r="L106" s="135"/>
    </row>
    <row r="107" spans="2:12" ht="15"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</row>
    <row r="108" spans="2:12" ht="15.75">
      <c r="B108" s="135"/>
      <c r="C108" s="206" t="s">
        <v>56</v>
      </c>
      <c r="D108" s="207"/>
      <c r="E108" s="207"/>
      <c r="F108" s="135"/>
      <c r="G108" s="135"/>
      <c r="H108" s="135"/>
      <c r="I108" s="135"/>
      <c r="J108" s="135"/>
      <c r="K108" s="135"/>
      <c r="L108" s="135"/>
    </row>
    <row r="109" spans="2:12" ht="15"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</row>
    <row r="110" spans="2:12" ht="15">
      <c r="B110" s="135"/>
      <c r="C110" s="249" t="s">
        <v>118</v>
      </c>
      <c r="D110" s="249"/>
      <c r="E110" s="249"/>
      <c r="F110" s="249" t="s">
        <v>58</v>
      </c>
      <c r="G110" s="249"/>
      <c r="H110" s="249"/>
      <c r="I110" s="249"/>
      <c r="J110" s="249" t="s">
        <v>64</v>
      </c>
      <c r="K110" s="135"/>
      <c r="L110" s="135"/>
    </row>
    <row r="111" spans="2:12" ht="15">
      <c r="B111" s="135"/>
      <c r="C111" s="249"/>
      <c r="D111" s="249"/>
      <c r="E111" s="249"/>
      <c r="F111" s="249"/>
      <c r="G111" s="249"/>
      <c r="H111" s="249"/>
      <c r="I111" s="249"/>
      <c r="J111" s="249"/>
      <c r="K111" s="135"/>
      <c r="L111" s="135"/>
    </row>
    <row r="112" spans="2:12" ht="15">
      <c r="B112" s="135"/>
      <c r="C112" s="208" t="s">
        <v>59</v>
      </c>
      <c r="D112" s="208" t="s">
        <v>60</v>
      </c>
      <c r="E112" s="208" t="s">
        <v>61</v>
      </c>
      <c r="F112" s="208" t="s">
        <v>111</v>
      </c>
      <c r="G112" s="208" t="s">
        <v>63</v>
      </c>
      <c r="H112" s="208" t="s">
        <v>71</v>
      </c>
      <c r="I112" s="208" t="s">
        <v>70</v>
      </c>
      <c r="J112" s="249"/>
      <c r="K112" s="135"/>
      <c r="L112" s="135"/>
    </row>
    <row r="113" spans="2:12" ht="15.75">
      <c r="B113" s="135"/>
      <c r="C113" s="128">
        <f>J25</f>
        <v>1157.2319058855041</v>
      </c>
      <c r="D113" s="126"/>
      <c r="E113" s="126">
        <v>0</v>
      </c>
      <c r="F113" s="128">
        <f>J74+J83</f>
        <v>7.884189746964168</v>
      </c>
      <c r="G113" s="126"/>
      <c r="H113" s="128">
        <f>J96+J104</f>
        <v>404.66110082550705</v>
      </c>
      <c r="I113" s="128">
        <f>J52</f>
        <v>1531.2023118243044</v>
      </c>
      <c r="J113" s="209">
        <f>J25+J52+J74+J83+J96+J104</f>
        <v>3100.9795082822798</v>
      </c>
      <c r="K113" s="135"/>
      <c r="L113" s="135"/>
    </row>
    <row r="114" spans="2:12" ht="15" hidden="1"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</row>
    <row r="115" spans="2:12" ht="15"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</row>
    <row r="116" spans="2:12" ht="1.5" customHeight="1"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</row>
    <row r="117" spans="2:12" ht="15" hidden="1"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</row>
    <row r="118" spans="2:12" ht="15">
      <c r="B118" s="135"/>
      <c r="C118" s="250" t="s">
        <v>220</v>
      </c>
      <c r="D118" s="250"/>
      <c r="E118" s="250"/>
      <c r="F118" s="250"/>
      <c r="G118" s="250"/>
      <c r="H118" s="250"/>
      <c r="I118" s="250"/>
      <c r="J118" s="250"/>
      <c r="K118" s="250"/>
      <c r="L118" s="135"/>
    </row>
    <row r="119" spans="2:12" ht="15">
      <c r="B119" s="135"/>
      <c r="C119" s="250"/>
      <c r="D119" s="250"/>
      <c r="E119" s="250"/>
      <c r="F119" s="250"/>
      <c r="G119" s="250"/>
      <c r="H119" s="250"/>
      <c r="I119" s="250"/>
      <c r="J119" s="250"/>
      <c r="K119" s="250"/>
      <c r="L119" s="135"/>
    </row>
    <row r="120" spans="2:12" ht="15">
      <c r="B120" s="135"/>
      <c r="C120" s="250"/>
      <c r="D120" s="250"/>
      <c r="E120" s="250"/>
      <c r="F120" s="250"/>
      <c r="G120" s="250"/>
      <c r="H120" s="250"/>
      <c r="I120" s="250"/>
      <c r="J120" s="250"/>
      <c r="K120" s="250"/>
      <c r="L120" s="135"/>
    </row>
    <row r="121" spans="2:12" ht="15">
      <c r="B121" s="135"/>
      <c r="C121" s="250"/>
      <c r="D121" s="250"/>
      <c r="E121" s="250"/>
      <c r="F121" s="250"/>
      <c r="G121" s="250"/>
      <c r="H121" s="250"/>
      <c r="I121" s="250"/>
      <c r="J121" s="250"/>
      <c r="K121" s="250"/>
      <c r="L121" s="135"/>
    </row>
    <row r="122" spans="2:12" ht="15">
      <c r="B122" s="135"/>
      <c r="C122" s="250"/>
      <c r="D122" s="250"/>
      <c r="E122" s="250"/>
      <c r="F122" s="250"/>
      <c r="G122" s="250"/>
      <c r="H122" s="250"/>
      <c r="I122" s="250"/>
      <c r="J122" s="250"/>
      <c r="K122" s="250"/>
      <c r="L122" s="135"/>
    </row>
    <row r="123" spans="2:12" ht="15">
      <c r="B123" s="135"/>
      <c r="C123" s="250"/>
      <c r="D123" s="250"/>
      <c r="E123" s="250"/>
      <c r="F123" s="250"/>
      <c r="G123" s="250"/>
      <c r="H123" s="250"/>
      <c r="I123" s="250"/>
      <c r="J123" s="250"/>
      <c r="K123" s="250"/>
      <c r="L123" s="135"/>
    </row>
    <row r="124" spans="2:12" ht="15" hidden="1">
      <c r="B124" s="135"/>
      <c r="C124" s="250"/>
      <c r="D124" s="250"/>
      <c r="E124" s="250"/>
      <c r="F124" s="250"/>
      <c r="G124" s="250"/>
      <c r="H124" s="250"/>
      <c r="I124" s="250"/>
      <c r="J124" s="250"/>
      <c r="K124" s="250"/>
      <c r="L124" s="135"/>
    </row>
    <row r="125" spans="2:12" ht="15"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</row>
    <row r="126" spans="2:12" ht="18.75">
      <c r="B126" s="135"/>
      <c r="C126" s="135"/>
      <c r="D126" s="216">
        <f>J113*834</f>
        <v>2586216.909907421</v>
      </c>
      <c r="E126" s="135"/>
      <c r="F126" s="135"/>
      <c r="G126" s="135"/>
      <c r="H126" s="135"/>
      <c r="I126" s="135"/>
      <c r="J126" s="135"/>
      <c r="K126" s="135"/>
      <c r="L126" s="135"/>
    </row>
  </sheetData>
  <sheetProtection/>
  <mergeCells count="9">
    <mergeCell ref="H1:L2"/>
    <mergeCell ref="I7:L7"/>
    <mergeCell ref="I9:L10"/>
    <mergeCell ref="C110:E111"/>
    <mergeCell ref="F110:I111"/>
    <mergeCell ref="J110:J112"/>
    <mergeCell ref="C118:K124"/>
    <mergeCell ref="C98:J98"/>
    <mergeCell ref="B66:L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 r:id="rId1"/>
  <rowBreaks count="2" manualBreakCount="2">
    <brk id="40" max="12" man="1"/>
    <brk id="9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5"/>
  <sheetViews>
    <sheetView view="pageBreakPreview" zoomScale="60" zoomScalePageLayoutView="0" workbookViewId="0" topLeftCell="A94">
      <selection activeCell="I7" sqref="I7:L7"/>
    </sheetView>
  </sheetViews>
  <sheetFormatPr defaultColWidth="9.140625" defaultRowHeight="15"/>
  <cols>
    <col min="3" max="3" width="31.421875" style="0" customWidth="1"/>
    <col min="4" max="4" width="12.28125" style="0" customWidth="1"/>
    <col min="5" max="5" width="20.57421875" style="0" customWidth="1"/>
    <col min="6" max="6" width="13.00390625" style="0" customWidth="1"/>
    <col min="7" max="7" width="10.8515625" style="0" customWidth="1"/>
    <col min="8" max="8" width="11.421875" style="0" customWidth="1"/>
    <col min="9" max="9" width="16.140625" style="0" customWidth="1"/>
    <col min="10" max="10" width="14.421875" style="0" customWidth="1"/>
  </cols>
  <sheetData>
    <row r="1" spans="8:12" ht="15">
      <c r="H1" s="257" t="s">
        <v>230</v>
      </c>
      <c r="I1" s="257"/>
      <c r="J1" s="257"/>
      <c r="K1" s="257"/>
      <c r="L1" s="257"/>
    </row>
    <row r="2" spans="3:12" ht="18.75">
      <c r="C2" s="92" t="s">
        <v>93</v>
      </c>
      <c r="H2" s="257"/>
      <c r="I2" s="257"/>
      <c r="J2" s="257"/>
      <c r="K2" s="257"/>
      <c r="L2" s="257"/>
    </row>
    <row r="3" spans="3:6" ht="18.75">
      <c r="C3" s="10" t="s">
        <v>137</v>
      </c>
      <c r="D3" s="9"/>
      <c r="E3" s="9"/>
      <c r="F3" s="9"/>
    </row>
    <row r="4" ht="18.75">
      <c r="C4" s="10" t="s">
        <v>0</v>
      </c>
    </row>
    <row r="6" spans="3:5" ht="21">
      <c r="C6" s="11" t="s">
        <v>5</v>
      </c>
      <c r="D6" s="11"/>
      <c r="E6" s="11" t="s">
        <v>6</v>
      </c>
    </row>
    <row r="7" spans="3:12" ht="75">
      <c r="C7" s="2" t="s">
        <v>1</v>
      </c>
      <c r="D7" s="2" t="s">
        <v>2</v>
      </c>
      <c r="E7" s="2" t="s">
        <v>20</v>
      </c>
      <c r="F7" s="2" t="s">
        <v>2</v>
      </c>
      <c r="I7" s="246" t="s">
        <v>184</v>
      </c>
      <c r="J7" s="246"/>
      <c r="K7" s="246"/>
      <c r="L7" s="246"/>
    </row>
    <row r="8" spans="3:6" ht="18.75">
      <c r="C8" s="3" t="s">
        <v>88</v>
      </c>
      <c r="D8" s="87">
        <v>2</v>
      </c>
      <c r="E8" s="3" t="s">
        <v>3</v>
      </c>
      <c r="F8" s="87">
        <v>1</v>
      </c>
    </row>
    <row r="9" spans="3:13" ht="18.75">
      <c r="C9" s="5" t="s">
        <v>214</v>
      </c>
      <c r="D9" s="87">
        <v>5</v>
      </c>
      <c r="E9" s="3" t="s">
        <v>211</v>
      </c>
      <c r="F9" s="87">
        <v>1</v>
      </c>
      <c r="I9" s="237" t="s">
        <v>177</v>
      </c>
      <c r="J9" s="237"/>
      <c r="K9" s="237"/>
      <c r="L9" s="237"/>
      <c r="M9" s="13"/>
    </row>
    <row r="10" spans="3:12" ht="18.75">
      <c r="C10" s="5" t="s">
        <v>95</v>
      </c>
      <c r="D10" s="88">
        <v>0.5</v>
      </c>
      <c r="E10" s="5" t="s">
        <v>83</v>
      </c>
      <c r="F10" s="88">
        <v>1.5</v>
      </c>
      <c r="I10" s="237"/>
      <c r="J10" s="237"/>
      <c r="K10" s="237"/>
      <c r="L10" s="237"/>
    </row>
    <row r="11" spans="3:6" ht="18.75">
      <c r="C11" s="3" t="s">
        <v>215</v>
      </c>
      <c r="D11" s="88">
        <v>2</v>
      </c>
      <c r="E11" s="5" t="s">
        <v>84</v>
      </c>
      <c r="F11" s="88">
        <v>1</v>
      </c>
    </row>
    <row r="12" spans="3:6" ht="18.75">
      <c r="C12" s="5" t="s">
        <v>210</v>
      </c>
      <c r="D12" s="88">
        <v>1</v>
      </c>
      <c r="E12" s="5" t="s">
        <v>85</v>
      </c>
      <c r="F12" s="88">
        <v>1</v>
      </c>
    </row>
    <row r="13" spans="3:6" ht="18.75">
      <c r="C13" s="5" t="s">
        <v>205</v>
      </c>
      <c r="D13" s="88">
        <v>1</v>
      </c>
      <c r="E13" s="5" t="s">
        <v>86</v>
      </c>
      <c r="F13" s="88">
        <v>3</v>
      </c>
    </row>
    <row r="14" spans="3:6" ht="18.75">
      <c r="C14" s="3" t="s">
        <v>131</v>
      </c>
      <c r="D14" s="87">
        <v>0.5</v>
      </c>
      <c r="E14" s="3" t="s">
        <v>87</v>
      </c>
      <c r="F14" s="87">
        <v>1</v>
      </c>
    </row>
    <row r="15" spans="3:6" ht="16.5" thickBot="1">
      <c r="C15" s="67" t="s">
        <v>4</v>
      </c>
      <c r="D15" s="89">
        <f>D14+D13+D12+D11+D10+D9+D8</f>
        <v>12</v>
      </c>
      <c r="E15" s="68"/>
      <c r="F15" s="90">
        <f>F14+F13+F12+F11+F10+F9+F8</f>
        <v>9.5</v>
      </c>
    </row>
    <row r="16" spans="3:10" ht="75">
      <c r="C16" s="14" t="s">
        <v>8</v>
      </c>
      <c r="D16" s="14" t="s">
        <v>116</v>
      </c>
      <c r="E16" s="14" t="s">
        <v>10</v>
      </c>
      <c r="F16" s="14" t="s">
        <v>11</v>
      </c>
      <c r="G16" s="14" t="s">
        <v>142</v>
      </c>
      <c r="H16" s="14" t="s">
        <v>12</v>
      </c>
      <c r="I16" s="14" t="s">
        <v>13</v>
      </c>
      <c r="J16" s="14" t="s">
        <v>14</v>
      </c>
    </row>
    <row r="17" spans="3:10" ht="30">
      <c r="C17" s="14">
        <v>1</v>
      </c>
      <c r="D17" s="14">
        <v>2</v>
      </c>
      <c r="E17" s="14">
        <v>3</v>
      </c>
      <c r="F17" s="14">
        <v>4</v>
      </c>
      <c r="G17" s="14">
        <v>5</v>
      </c>
      <c r="H17" s="14" t="s">
        <v>15</v>
      </c>
      <c r="I17" s="14" t="s">
        <v>16</v>
      </c>
      <c r="J17" s="14" t="s">
        <v>17</v>
      </c>
    </row>
    <row r="18" spans="3:10" ht="18.75">
      <c r="C18" s="3" t="s">
        <v>88</v>
      </c>
      <c r="D18" s="18">
        <v>26886</v>
      </c>
      <c r="E18" s="15">
        <v>0</v>
      </c>
      <c r="F18" s="15">
        <f aca="true" t="shared" si="0" ref="F18:F24">SUM(E18*1973)</f>
        <v>0</v>
      </c>
      <c r="G18" s="15">
        <v>1</v>
      </c>
      <c r="H18" s="17">
        <f aca="true" t="shared" si="1" ref="H18:H24">SUM(F18/G18)</f>
        <v>0</v>
      </c>
      <c r="I18" s="18">
        <f>D18*12*1.302/1974</f>
        <v>212.79982978723405</v>
      </c>
      <c r="J18" s="18">
        <f aca="true" t="shared" si="2" ref="J18:J24">SUM(H18*I18)</f>
        <v>0</v>
      </c>
    </row>
    <row r="19" spans="3:10" ht="18.75">
      <c r="C19" s="5" t="s">
        <v>94</v>
      </c>
      <c r="D19" s="15">
        <v>16662.6</v>
      </c>
      <c r="E19" s="15">
        <v>0</v>
      </c>
      <c r="F19" s="15">
        <f t="shared" si="0"/>
        <v>0</v>
      </c>
      <c r="G19" s="15">
        <v>1</v>
      </c>
      <c r="H19" s="17">
        <f t="shared" si="1"/>
        <v>0</v>
      </c>
      <c r="I19" s="18">
        <f>D19*12*1.302/1974</f>
        <v>131.8827063829787</v>
      </c>
      <c r="J19" s="18">
        <f t="shared" si="2"/>
        <v>0</v>
      </c>
    </row>
    <row r="20" spans="3:10" ht="18.75">
      <c r="C20" s="5" t="s">
        <v>95</v>
      </c>
      <c r="D20" s="18">
        <v>13642</v>
      </c>
      <c r="E20" s="15">
        <v>0</v>
      </c>
      <c r="F20" s="15">
        <f t="shared" si="0"/>
        <v>0</v>
      </c>
      <c r="G20" s="15">
        <v>1</v>
      </c>
      <c r="H20" s="17">
        <f t="shared" si="1"/>
        <v>0</v>
      </c>
      <c r="I20" s="18">
        <f>D20*12*1.302/1973</f>
        <v>108.02970501773949</v>
      </c>
      <c r="J20" s="18">
        <f t="shared" si="2"/>
        <v>0</v>
      </c>
    </row>
    <row r="21" spans="3:10" ht="18.75">
      <c r="C21" s="3" t="s">
        <v>215</v>
      </c>
      <c r="D21" s="15">
        <v>16345.8</v>
      </c>
      <c r="E21" s="15">
        <v>0</v>
      </c>
      <c r="F21" s="15">
        <f t="shared" si="0"/>
        <v>0</v>
      </c>
      <c r="G21" s="15">
        <v>1</v>
      </c>
      <c r="H21" s="17">
        <f t="shared" si="1"/>
        <v>0</v>
      </c>
      <c r="I21" s="18">
        <f>D21*12*1.302/1974</f>
        <v>129.37526808510637</v>
      </c>
      <c r="J21" s="18">
        <f t="shared" si="2"/>
        <v>0</v>
      </c>
    </row>
    <row r="22" spans="3:10" ht="18.75">
      <c r="C22" s="5" t="s">
        <v>210</v>
      </c>
      <c r="D22" s="15">
        <v>16810.7</v>
      </c>
      <c r="E22" s="15">
        <v>0</v>
      </c>
      <c r="F22" s="15">
        <f t="shared" si="0"/>
        <v>0</v>
      </c>
      <c r="G22" s="15">
        <v>1</v>
      </c>
      <c r="H22" s="17">
        <f t="shared" si="1"/>
        <v>0</v>
      </c>
      <c r="I22" s="18">
        <f>D22*12*1.302/1974</f>
        <v>133.0549021276596</v>
      </c>
      <c r="J22" s="18">
        <f t="shared" si="2"/>
        <v>0</v>
      </c>
    </row>
    <row r="23" spans="3:10" ht="18.75">
      <c r="C23" s="5" t="s">
        <v>205</v>
      </c>
      <c r="D23" s="18">
        <v>8813</v>
      </c>
      <c r="E23" s="15">
        <v>0</v>
      </c>
      <c r="F23" s="15">
        <f t="shared" si="0"/>
        <v>0</v>
      </c>
      <c r="G23" s="15">
        <v>1</v>
      </c>
      <c r="H23" s="17">
        <f t="shared" si="1"/>
        <v>0</v>
      </c>
      <c r="I23" s="18">
        <f>D23*12*1.302/1974</f>
        <v>69.75395744680851</v>
      </c>
      <c r="J23" s="18">
        <f t="shared" si="2"/>
        <v>0</v>
      </c>
    </row>
    <row r="24" spans="3:10" ht="18.75">
      <c r="C24" s="3" t="s">
        <v>131</v>
      </c>
      <c r="D24" s="15">
        <v>12360.4</v>
      </c>
      <c r="E24" s="15">
        <v>0</v>
      </c>
      <c r="F24" s="15">
        <f t="shared" si="0"/>
        <v>0</v>
      </c>
      <c r="G24" s="15">
        <v>1</v>
      </c>
      <c r="H24" s="17">
        <f t="shared" si="1"/>
        <v>0</v>
      </c>
      <c r="I24" s="18">
        <f>D24*12*1.302/1974</f>
        <v>97.83125106382978</v>
      </c>
      <c r="J24" s="18">
        <f t="shared" si="2"/>
        <v>0</v>
      </c>
    </row>
    <row r="25" spans="3:10" ht="15">
      <c r="C25" s="16" t="s">
        <v>18</v>
      </c>
      <c r="D25" s="15">
        <f>D21+D20+D19+D18</f>
        <v>73536.4</v>
      </c>
      <c r="E25" s="15">
        <f>E21+E20+E19+E18+E22+E23+E24</f>
        <v>0</v>
      </c>
      <c r="F25" s="15">
        <f>SUM(F20:F21)</f>
        <v>0</v>
      </c>
      <c r="G25" s="15"/>
      <c r="H25" s="19">
        <f>SUM(H18:H21)</f>
        <v>0</v>
      </c>
      <c r="I25" s="18">
        <f>D25*12*1.302/1974</f>
        <v>582.0327829787234</v>
      </c>
      <c r="J25" s="20">
        <f>J21+J20+J19+J18+J22+J23+J24</f>
        <v>0</v>
      </c>
    </row>
    <row r="26" spans="3:6" ht="15">
      <c r="C26" s="1"/>
      <c r="D26" s="1"/>
      <c r="E26" s="1"/>
      <c r="F26" s="1"/>
    </row>
    <row r="27" spans="3:6" ht="15">
      <c r="C27" s="1" t="s">
        <v>119</v>
      </c>
      <c r="D27" s="1"/>
      <c r="E27" s="1"/>
      <c r="F27" s="1"/>
    </row>
    <row r="28" spans="3:6" ht="0.75" customHeight="1">
      <c r="C28" s="1"/>
      <c r="D28" s="1"/>
      <c r="E28" s="1"/>
      <c r="F28" s="1"/>
    </row>
    <row r="29" spans="3:6" ht="15" hidden="1">
      <c r="C29" s="1"/>
      <c r="D29" s="1"/>
      <c r="E29" s="1"/>
      <c r="F29" s="1"/>
    </row>
    <row r="30" spans="3:6" ht="15" hidden="1">
      <c r="C30" s="1"/>
      <c r="D30" s="1"/>
      <c r="E30" s="1"/>
      <c r="F30" s="1"/>
    </row>
    <row r="31" spans="3:6" ht="15" hidden="1">
      <c r="C31" s="1"/>
      <c r="D31" s="1"/>
      <c r="E31" s="1"/>
      <c r="F31" s="1"/>
    </row>
    <row r="32" spans="3:6" ht="15" hidden="1">
      <c r="C32" s="1"/>
      <c r="D32" s="1"/>
      <c r="E32" s="1"/>
      <c r="F32" s="1"/>
    </row>
    <row r="33" spans="3:6" ht="15" hidden="1">
      <c r="C33" s="1"/>
      <c r="D33" s="1"/>
      <c r="E33" s="1"/>
      <c r="F33" s="1"/>
    </row>
    <row r="34" spans="3:6" ht="15" hidden="1">
      <c r="C34" s="1"/>
      <c r="D34" s="1"/>
      <c r="E34" s="1"/>
      <c r="F34" s="1"/>
    </row>
    <row r="35" spans="3:6" ht="15" hidden="1">
      <c r="C35" s="1"/>
      <c r="D35" s="1"/>
      <c r="E35" s="1"/>
      <c r="F35" s="1"/>
    </row>
    <row r="36" spans="3:6" ht="15">
      <c r="C36" s="1"/>
      <c r="D36" s="1"/>
      <c r="E36" s="1"/>
      <c r="F36" s="1"/>
    </row>
    <row r="37" spans="3:6" ht="15">
      <c r="C37" s="1"/>
      <c r="D37" s="1"/>
      <c r="E37" s="1"/>
      <c r="F37" s="1"/>
    </row>
    <row r="38" spans="3:6" ht="15">
      <c r="C38" s="1"/>
      <c r="D38" s="1"/>
      <c r="E38" s="1"/>
      <c r="F38" s="1"/>
    </row>
    <row r="39" spans="3:6" ht="15">
      <c r="C39" s="1"/>
      <c r="D39" s="1"/>
      <c r="E39" s="1"/>
      <c r="F39" s="1"/>
    </row>
    <row r="40" spans="3:6" ht="2.25" customHeight="1">
      <c r="C40" s="1"/>
      <c r="D40" s="1"/>
      <c r="E40" s="1"/>
      <c r="F40" s="1"/>
    </row>
    <row r="41" spans="3:6" ht="18.75">
      <c r="C41" s="12" t="s">
        <v>19</v>
      </c>
      <c r="D41" s="1"/>
      <c r="E41" s="1"/>
      <c r="F41" s="1"/>
    </row>
    <row r="42" spans="3:6" ht="15.75" thickBot="1">
      <c r="C42" s="1"/>
      <c r="D42" s="1"/>
      <c r="E42" s="1"/>
      <c r="F42" s="1"/>
    </row>
    <row r="43" spans="3:10" ht="75.75" thickBot="1">
      <c r="C43" s="14" t="s">
        <v>8</v>
      </c>
      <c r="D43" s="14" t="s">
        <v>9</v>
      </c>
      <c r="E43" s="14" t="s">
        <v>10</v>
      </c>
      <c r="F43" s="30" t="s">
        <v>34</v>
      </c>
      <c r="G43" s="30" t="s">
        <v>143</v>
      </c>
      <c r="H43" s="14" t="s">
        <v>68</v>
      </c>
      <c r="I43" s="14" t="s">
        <v>66</v>
      </c>
      <c r="J43" s="14" t="s">
        <v>14</v>
      </c>
    </row>
    <row r="44" spans="3:10" ht="15">
      <c r="C44" s="14">
        <v>1</v>
      </c>
      <c r="D44" s="14">
        <v>2</v>
      </c>
      <c r="E44" s="14">
        <v>3</v>
      </c>
      <c r="F44" s="14">
        <v>4</v>
      </c>
      <c r="G44" s="14">
        <v>5</v>
      </c>
      <c r="H44" s="14" t="s">
        <v>65</v>
      </c>
      <c r="I44" s="14" t="s">
        <v>67</v>
      </c>
      <c r="J44" s="14" t="s">
        <v>17</v>
      </c>
    </row>
    <row r="45" spans="3:10" ht="18.75">
      <c r="C45" s="3" t="s">
        <v>3</v>
      </c>
      <c r="D45" s="71"/>
      <c r="E45" s="18">
        <v>0</v>
      </c>
      <c r="F45" s="15">
        <f aca="true" t="shared" si="3" ref="F45:F51">SUM(E45*1974)</f>
        <v>0</v>
      </c>
      <c r="G45" s="15">
        <v>1</v>
      </c>
      <c r="H45" s="84">
        <f aca="true" t="shared" si="4" ref="H45:H51">SUM(F45/G45)</f>
        <v>0</v>
      </c>
      <c r="I45" s="18">
        <f aca="true" t="shared" si="5" ref="I45:I51">D45*12*1.302/1973</f>
        <v>0</v>
      </c>
      <c r="J45" s="18">
        <f aca="true" t="shared" si="6" ref="J45:J51">SUM(H45*I45)</f>
        <v>0</v>
      </c>
    </row>
    <row r="46" spans="3:10" ht="18.75">
      <c r="C46" s="3" t="s">
        <v>211</v>
      </c>
      <c r="D46" s="71"/>
      <c r="E46" s="18">
        <v>0</v>
      </c>
      <c r="F46" s="15">
        <f t="shared" si="3"/>
        <v>0</v>
      </c>
      <c r="G46" s="15">
        <v>1</v>
      </c>
      <c r="H46" s="84">
        <f t="shared" si="4"/>
        <v>0</v>
      </c>
      <c r="I46" s="18">
        <f t="shared" si="5"/>
        <v>0</v>
      </c>
      <c r="J46" s="18">
        <f t="shared" si="6"/>
        <v>0</v>
      </c>
    </row>
    <row r="47" spans="3:10" ht="18.75">
      <c r="C47" s="5" t="s">
        <v>83</v>
      </c>
      <c r="D47" s="71"/>
      <c r="E47" s="18">
        <v>0</v>
      </c>
      <c r="F47" s="15">
        <f t="shared" si="3"/>
        <v>0</v>
      </c>
      <c r="G47" s="15">
        <v>1</v>
      </c>
      <c r="H47" s="84">
        <f t="shared" si="4"/>
        <v>0</v>
      </c>
      <c r="I47" s="18">
        <f t="shared" si="5"/>
        <v>0</v>
      </c>
      <c r="J47" s="18">
        <f t="shared" si="6"/>
        <v>0</v>
      </c>
    </row>
    <row r="48" spans="3:10" ht="18.75">
      <c r="C48" s="5" t="s">
        <v>84</v>
      </c>
      <c r="D48" s="71"/>
      <c r="E48" s="18">
        <v>0</v>
      </c>
      <c r="F48" s="15">
        <f t="shared" si="3"/>
        <v>0</v>
      </c>
      <c r="G48" s="15">
        <v>1</v>
      </c>
      <c r="H48" s="84">
        <f t="shared" si="4"/>
        <v>0</v>
      </c>
      <c r="I48" s="18">
        <f t="shared" si="5"/>
        <v>0</v>
      </c>
      <c r="J48" s="18">
        <f t="shared" si="6"/>
        <v>0</v>
      </c>
    </row>
    <row r="49" spans="3:10" ht="18.75">
      <c r="C49" s="5" t="s">
        <v>85</v>
      </c>
      <c r="D49" s="71"/>
      <c r="E49" s="18">
        <v>0</v>
      </c>
      <c r="F49" s="15">
        <f t="shared" si="3"/>
        <v>0</v>
      </c>
      <c r="G49" s="15">
        <v>1</v>
      </c>
      <c r="H49" s="84">
        <f t="shared" si="4"/>
        <v>0</v>
      </c>
      <c r="I49" s="18">
        <f t="shared" si="5"/>
        <v>0</v>
      </c>
      <c r="J49" s="18">
        <f t="shared" si="6"/>
        <v>0</v>
      </c>
    </row>
    <row r="50" spans="3:10" ht="18.75">
      <c r="C50" s="5" t="s">
        <v>86</v>
      </c>
      <c r="D50" s="71"/>
      <c r="E50" s="18">
        <v>0</v>
      </c>
      <c r="F50" s="15">
        <f t="shared" si="3"/>
        <v>0</v>
      </c>
      <c r="G50" s="15">
        <v>1</v>
      </c>
      <c r="H50" s="84">
        <f t="shared" si="4"/>
        <v>0</v>
      </c>
      <c r="I50" s="18">
        <f t="shared" si="5"/>
        <v>0</v>
      </c>
      <c r="J50" s="18">
        <f t="shared" si="6"/>
        <v>0</v>
      </c>
    </row>
    <row r="51" spans="3:10" ht="18.75">
      <c r="C51" s="3" t="s">
        <v>87</v>
      </c>
      <c r="D51" s="71"/>
      <c r="E51" s="18">
        <v>0</v>
      </c>
      <c r="F51" s="15">
        <f t="shared" si="3"/>
        <v>0</v>
      </c>
      <c r="G51" s="15">
        <v>1</v>
      </c>
      <c r="H51" s="84">
        <f t="shared" si="4"/>
        <v>0</v>
      </c>
      <c r="I51" s="18">
        <f t="shared" si="5"/>
        <v>0</v>
      </c>
      <c r="J51" s="18">
        <f t="shared" si="6"/>
        <v>0</v>
      </c>
    </row>
    <row r="52" spans="3:10" ht="14.25" customHeight="1">
      <c r="C52" s="16" t="s">
        <v>18</v>
      </c>
      <c r="D52" s="71">
        <f>SUM(D45:D47)</f>
        <v>0</v>
      </c>
      <c r="E52" s="128">
        <f>SUM(E45:E51)</f>
        <v>0</v>
      </c>
      <c r="F52" s="128"/>
      <c r="G52" s="128"/>
      <c r="H52" s="136">
        <f>SUM(H45:H51)</f>
        <v>0</v>
      </c>
      <c r="I52" s="128">
        <f>SUM(I45:I51)</f>
        <v>0</v>
      </c>
      <c r="J52" s="136">
        <f>J51+J50+J49+J48+J47+J46+J45</f>
        <v>0</v>
      </c>
    </row>
    <row r="53" spans="5:10" ht="28.5" customHeight="1" hidden="1" thickBot="1">
      <c r="E53" s="135"/>
      <c r="F53" s="135"/>
      <c r="G53" s="135"/>
      <c r="H53" s="135"/>
      <c r="I53" s="135"/>
      <c r="J53" s="135"/>
    </row>
    <row r="54" spans="3:10" ht="15" hidden="1">
      <c r="C54" s="61" t="s">
        <v>21</v>
      </c>
      <c r="D54" s="1"/>
      <c r="E54" s="149"/>
      <c r="F54" s="149"/>
      <c r="G54" s="135"/>
      <c r="H54" s="135"/>
      <c r="I54" s="135"/>
      <c r="J54" s="135"/>
    </row>
    <row r="55" spans="5:10" ht="15" hidden="1">
      <c r="E55" s="135"/>
      <c r="F55" s="135"/>
      <c r="G55" s="135"/>
      <c r="H55" s="135"/>
      <c r="I55" s="135"/>
      <c r="J55" s="135"/>
    </row>
    <row r="56" spans="3:10" ht="75.75" hidden="1" thickBot="1">
      <c r="C56" s="29" t="s">
        <v>22</v>
      </c>
      <c r="D56" s="30" t="s">
        <v>23</v>
      </c>
      <c r="E56" s="175" t="s">
        <v>24</v>
      </c>
      <c r="F56" s="175" t="s">
        <v>109</v>
      </c>
      <c r="G56" s="175" t="s">
        <v>108</v>
      </c>
      <c r="H56" s="175" t="s">
        <v>27</v>
      </c>
      <c r="I56" s="175" t="s">
        <v>212</v>
      </c>
      <c r="J56" s="176" t="s">
        <v>14</v>
      </c>
    </row>
    <row r="57" spans="3:10" ht="15" hidden="1">
      <c r="C57" s="28">
        <v>1</v>
      </c>
      <c r="D57" s="28">
        <v>2</v>
      </c>
      <c r="E57" s="177">
        <v>3</v>
      </c>
      <c r="F57" s="177">
        <v>4</v>
      </c>
      <c r="G57" s="177" t="s">
        <v>29</v>
      </c>
      <c r="H57" s="177">
        <v>6</v>
      </c>
      <c r="I57" s="177">
        <v>7</v>
      </c>
      <c r="J57" s="177" t="s">
        <v>30</v>
      </c>
    </row>
    <row r="58" spans="3:10" ht="15" hidden="1">
      <c r="C58" s="23"/>
      <c r="D58" s="23"/>
      <c r="E58" s="125"/>
      <c r="F58" s="125"/>
      <c r="G58" s="125"/>
      <c r="H58" s="125"/>
      <c r="I58" s="125"/>
      <c r="J58" s="145"/>
    </row>
    <row r="59" spans="3:10" ht="15" hidden="1">
      <c r="C59" s="23"/>
      <c r="D59" s="23"/>
      <c r="E59" s="125"/>
      <c r="F59" s="125"/>
      <c r="G59" s="125"/>
      <c r="H59" s="125"/>
      <c r="I59" s="125"/>
      <c r="J59" s="145"/>
    </row>
    <row r="60" spans="3:10" ht="15" hidden="1">
      <c r="C60" s="23"/>
      <c r="D60" s="23"/>
      <c r="E60" s="125"/>
      <c r="F60" s="125"/>
      <c r="G60" s="125"/>
      <c r="H60" s="125"/>
      <c r="I60" s="125"/>
      <c r="J60" s="145"/>
    </row>
    <row r="61" spans="3:10" ht="15" hidden="1">
      <c r="C61" s="23"/>
      <c r="D61" s="23"/>
      <c r="E61" s="125"/>
      <c r="F61" s="125"/>
      <c r="G61" s="125"/>
      <c r="H61" s="125"/>
      <c r="I61" s="125"/>
      <c r="J61" s="145"/>
    </row>
    <row r="62" spans="3:10" ht="13.5" customHeight="1" hidden="1" thickBot="1">
      <c r="C62" s="25"/>
      <c r="D62" s="25"/>
      <c r="E62" s="127"/>
      <c r="F62" s="125"/>
      <c r="G62" s="127"/>
      <c r="H62" s="127"/>
      <c r="I62" s="127"/>
      <c r="J62" s="178"/>
    </row>
    <row r="63" spans="3:10" ht="35.25" customHeight="1" hidden="1" thickBot="1">
      <c r="C63" s="26"/>
      <c r="D63" s="27"/>
      <c r="E63" s="180"/>
      <c r="F63" s="180"/>
      <c r="G63" s="181"/>
      <c r="H63" s="180"/>
      <c r="I63" s="180"/>
      <c r="J63" s="182"/>
    </row>
    <row r="64" spans="3:10" ht="15">
      <c r="C64" s="21"/>
      <c r="D64" s="21"/>
      <c r="E64" s="148"/>
      <c r="F64" s="148"/>
      <c r="G64" s="148"/>
      <c r="H64" s="148"/>
      <c r="I64" s="148"/>
      <c r="J64" s="148"/>
    </row>
    <row r="65" spans="3:10" ht="15">
      <c r="C65" s="22" t="s">
        <v>112</v>
      </c>
      <c r="D65" s="21"/>
      <c r="E65" s="148"/>
      <c r="F65" s="148"/>
      <c r="G65" s="148"/>
      <c r="H65" s="148"/>
      <c r="I65" s="148"/>
      <c r="J65" s="148"/>
    </row>
    <row r="66" spans="2:10" ht="15">
      <c r="B66" s="9"/>
      <c r="C66" s="22"/>
      <c r="D66" s="22"/>
      <c r="E66" s="148"/>
      <c r="F66" s="183" t="s">
        <v>216</v>
      </c>
      <c r="G66" s="148"/>
      <c r="H66" s="148"/>
      <c r="I66" s="148"/>
      <c r="J66" s="148"/>
    </row>
    <row r="67" spans="2:10" ht="15.75" thickBot="1">
      <c r="B67" s="9"/>
      <c r="C67" s="22"/>
      <c r="D67" s="22"/>
      <c r="E67" s="148"/>
      <c r="F67" s="183"/>
      <c r="G67" s="148"/>
      <c r="H67" s="148"/>
      <c r="I67" s="148"/>
      <c r="J67" s="148"/>
    </row>
    <row r="68" spans="3:10" ht="90.75" thickBot="1">
      <c r="C68" s="29" t="s">
        <v>31</v>
      </c>
      <c r="D68" s="30" t="s">
        <v>32</v>
      </c>
      <c r="E68" s="175" t="s">
        <v>33</v>
      </c>
      <c r="F68" s="175" t="s">
        <v>34</v>
      </c>
      <c r="G68" s="175" t="s">
        <v>89</v>
      </c>
      <c r="H68" s="175" t="s">
        <v>35</v>
      </c>
      <c r="I68" s="175" t="s">
        <v>36</v>
      </c>
      <c r="J68" s="176" t="s">
        <v>14</v>
      </c>
    </row>
    <row r="69" spans="3:10" ht="15">
      <c r="C69" s="28">
        <v>1</v>
      </c>
      <c r="D69" s="28">
        <v>2</v>
      </c>
      <c r="E69" s="177">
        <v>3</v>
      </c>
      <c r="F69" s="177">
        <v>4</v>
      </c>
      <c r="G69" s="177">
        <v>5</v>
      </c>
      <c r="H69" s="177" t="s">
        <v>37</v>
      </c>
      <c r="I69" s="177">
        <v>7</v>
      </c>
      <c r="J69" s="177" t="s">
        <v>38</v>
      </c>
    </row>
    <row r="70" spans="3:10" ht="31.5" customHeight="1">
      <c r="C70" s="23" t="s">
        <v>113</v>
      </c>
      <c r="D70" s="23" t="s">
        <v>47</v>
      </c>
      <c r="E70" s="125">
        <v>1</v>
      </c>
      <c r="F70" s="123">
        <v>4.987</v>
      </c>
      <c r="G70" s="123">
        <v>0.0005</v>
      </c>
      <c r="H70" s="125">
        <f>E70/F70</f>
        <v>0.20052135552436334</v>
      </c>
      <c r="I70" s="125">
        <v>500</v>
      </c>
      <c r="J70" s="145">
        <f>H70*I70</f>
        <v>100.26067776218167</v>
      </c>
    </row>
    <row r="71" spans="3:10" ht="31.5" customHeight="1">
      <c r="C71" s="23" t="s">
        <v>201</v>
      </c>
      <c r="D71" s="23" t="s">
        <v>47</v>
      </c>
      <c r="E71" s="125">
        <v>1</v>
      </c>
      <c r="F71" s="123">
        <v>4.987</v>
      </c>
      <c r="G71" s="123">
        <v>0.0005</v>
      </c>
      <c r="H71" s="125">
        <f>E71/F71</f>
        <v>0.20052135552436334</v>
      </c>
      <c r="I71" s="125">
        <v>3000</v>
      </c>
      <c r="J71" s="145">
        <f>H71*I71</f>
        <v>601.56406657309</v>
      </c>
    </row>
    <row r="72" spans="3:10" ht="13.5" customHeight="1">
      <c r="C72" s="23" t="s">
        <v>114</v>
      </c>
      <c r="D72" s="23" t="s">
        <v>47</v>
      </c>
      <c r="E72" s="125">
        <v>0</v>
      </c>
      <c r="F72" s="123">
        <v>4.987</v>
      </c>
      <c r="G72" s="123">
        <v>0.0005</v>
      </c>
      <c r="H72" s="125">
        <f>E72/F72</f>
        <v>0</v>
      </c>
      <c r="I72" s="125">
        <v>3180</v>
      </c>
      <c r="J72" s="145">
        <f>H72*I72</f>
        <v>0</v>
      </c>
    </row>
    <row r="73" spans="3:10" ht="15" hidden="1">
      <c r="C73" s="23"/>
      <c r="D73" s="23"/>
      <c r="E73" s="125"/>
      <c r="F73" s="125"/>
      <c r="G73" s="125"/>
      <c r="H73" s="125"/>
      <c r="I73" s="146"/>
      <c r="J73" s="184"/>
    </row>
    <row r="74" spans="3:10" ht="15">
      <c r="C74" s="108" t="s">
        <v>122</v>
      </c>
      <c r="D74" s="23"/>
      <c r="E74" s="185"/>
      <c r="F74" s="125"/>
      <c r="G74" s="125"/>
      <c r="H74" s="125"/>
      <c r="I74" s="185"/>
      <c r="J74" s="145">
        <f>SUM(J70:J73)</f>
        <v>701.8247443352717</v>
      </c>
    </row>
    <row r="75" spans="5:10" ht="15">
      <c r="E75" s="135"/>
      <c r="F75" s="148"/>
      <c r="G75" s="135"/>
      <c r="H75" s="148"/>
      <c r="I75" s="135"/>
      <c r="J75" s="135"/>
    </row>
    <row r="76" spans="3:10" ht="15">
      <c r="C76" s="22" t="s">
        <v>40</v>
      </c>
      <c r="E76" s="135"/>
      <c r="F76" s="148"/>
      <c r="G76" s="135"/>
      <c r="H76" s="135"/>
      <c r="I76" s="135"/>
      <c r="J76" s="135"/>
    </row>
    <row r="77" spans="3:10" ht="1.5" customHeight="1">
      <c r="C77" s="61" t="s">
        <v>42</v>
      </c>
      <c r="D77" s="1"/>
      <c r="E77" s="149"/>
      <c r="F77" s="149"/>
      <c r="G77" s="135"/>
      <c r="H77" s="135"/>
      <c r="I77" s="135"/>
      <c r="J77" s="135"/>
    </row>
    <row r="78" spans="5:10" ht="7.5" customHeight="1" thickBot="1">
      <c r="E78" s="135"/>
      <c r="F78" s="135"/>
      <c r="G78" s="135"/>
      <c r="H78" s="135"/>
      <c r="I78" s="135"/>
      <c r="J78" s="135"/>
    </row>
    <row r="79" spans="3:10" ht="43.5" customHeight="1" thickBot="1">
      <c r="C79" s="45" t="s">
        <v>43</v>
      </c>
      <c r="D79" s="46" t="s">
        <v>44</v>
      </c>
      <c r="E79" s="150" t="s">
        <v>33</v>
      </c>
      <c r="F79" s="150" t="s">
        <v>213</v>
      </c>
      <c r="G79" s="150" t="s">
        <v>52</v>
      </c>
      <c r="H79" s="150" t="s">
        <v>45</v>
      </c>
      <c r="I79" s="150" t="s">
        <v>46</v>
      </c>
      <c r="J79" s="151" t="s">
        <v>14</v>
      </c>
    </row>
    <row r="80" spans="3:10" ht="22.5" customHeight="1">
      <c r="C80" s="44">
        <v>1</v>
      </c>
      <c r="D80" s="44">
        <v>2</v>
      </c>
      <c r="E80" s="152">
        <v>3</v>
      </c>
      <c r="F80" s="152">
        <v>4</v>
      </c>
      <c r="G80" s="152">
        <v>5</v>
      </c>
      <c r="H80" s="152" t="s">
        <v>37</v>
      </c>
      <c r="I80" s="152">
        <v>7</v>
      </c>
      <c r="J80" s="152" t="s">
        <v>38</v>
      </c>
    </row>
    <row r="81" spans="3:10" ht="17.25" customHeight="1">
      <c r="C81" s="64" t="s">
        <v>127</v>
      </c>
      <c r="D81" s="23" t="s">
        <v>47</v>
      </c>
      <c r="E81" s="125">
        <v>1500</v>
      </c>
      <c r="F81" s="123">
        <v>4.987</v>
      </c>
      <c r="G81" s="123">
        <v>0.0005</v>
      </c>
      <c r="H81" s="188">
        <f>E81/F81*G81</f>
        <v>0.1503910166432725</v>
      </c>
      <c r="I81" s="125">
        <v>8.3</v>
      </c>
      <c r="J81" s="189">
        <f>SUM(H81*I81)</f>
        <v>1.248245438139162</v>
      </c>
    </row>
    <row r="82" spans="3:10" ht="17.25" customHeight="1">
      <c r="C82" s="69" t="s">
        <v>198</v>
      </c>
      <c r="D82" s="23" t="s">
        <v>47</v>
      </c>
      <c r="E82" s="125">
        <v>10</v>
      </c>
      <c r="F82" s="123">
        <v>4.987</v>
      </c>
      <c r="G82" s="123">
        <v>0.0005</v>
      </c>
      <c r="H82" s="188">
        <f>E82/F82*G82</f>
        <v>0.0010026067776218166</v>
      </c>
      <c r="I82" s="125">
        <v>4165.62</v>
      </c>
      <c r="J82" s="189">
        <f>SUM(H82*I82)</f>
        <v>4.176478844996992</v>
      </c>
    </row>
    <row r="83" spans="3:10" ht="20.25" customHeight="1">
      <c r="C83" s="42" t="s">
        <v>122</v>
      </c>
      <c r="D83" s="42"/>
      <c r="E83" s="153"/>
      <c r="F83" s="124"/>
      <c r="G83" s="124"/>
      <c r="H83" s="153"/>
      <c r="I83" s="153"/>
      <c r="J83" s="154">
        <f>SUM(J81:J82)</f>
        <v>5.424724283136154</v>
      </c>
    </row>
    <row r="84" spans="3:10" ht="18.75" customHeight="1">
      <c r="C84" s="42" t="s">
        <v>128</v>
      </c>
      <c r="D84" s="42"/>
      <c r="E84" s="153"/>
      <c r="F84" s="124"/>
      <c r="G84" s="124"/>
      <c r="H84" s="153"/>
      <c r="I84" s="153"/>
      <c r="J84" s="154">
        <f>J74+J83</f>
        <v>707.2494686184078</v>
      </c>
    </row>
    <row r="85" spans="3:10" ht="0.75" customHeight="1" hidden="1">
      <c r="C85" s="42"/>
      <c r="D85" s="42"/>
      <c r="E85" s="153"/>
      <c r="F85" s="124"/>
      <c r="G85" s="124"/>
      <c r="H85" s="153"/>
      <c r="I85" s="153"/>
      <c r="J85" s="155"/>
    </row>
    <row r="86" spans="3:10" ht="16.5" customHeight="1" hidden="1" thickBot="1">
      <c r="C86" s="39"/>
      <c r="D86" s="40"/>
      <c r="E86" s="157"/>
      <c r="F86" s="156"/>
      <c r="G86" s="156"/>
      <c r="H86" s="157"/>
      <c r="I86" s="157"/>
      <c r="J86" s="158"/>
    </row>
    <row r="87" spans="5:10" ht="15" hidden="1">
      <c r="E87" s="135"/>
      <c r="F87" s="192"/>
      <c r="G87" s="192"/>
      <c r="H87" s="135"/>
      <c r="I87" s="135"/>
      <c r="J87" s="135"/>
    </row>
    <row r="88" spans="5:10" ht="15">
      <c r="E88" s="135"/>
      <c r="F88" s="192"/>
      <c r="G88" s="192"/>
      <c r="H88" s="135"/>
      <c r="I88" s="135"/>
      <c r="J88" s="135"/>
    </row>
    <row r="89" spans="5:10" ht="51" customHeight="1" hidden="1">
      <c r="E89" s="135"/>
      <c r="F89" s="135"/>
      <c r="G89" s="135"/>
      <c r="H89" s="135"/>
      <c r="I89" s="135"/>
      <c r="J89" s="135"/>
    </row>
    <row r="90" spans="5:10" ht="12.75" customHeight="1">
      <c r="E90" s="135"/>
      <c r="F90" s="135"/>
      <c r="G90" s="135"/>
      <c r="H90" s="135"/>
      <c r="I90" s="135"/>
      <c r="J90" s="135"/>
    </row>
    <row r="91" spans="3:10" ht="15.75" thickBot="1">
      <c r="C91" s="61" t="s">
        <v>58</v>
      </c>
      <c r="E91" s="135"/>
      <c r="F91" s="135"/>
      <c r="G91" s="135"/>
      <c r="H91" s="135"/>
      <c r="I91" s="135"/>
      <c r="J91" s="135"/>
    </row>
    <row r="92" spans="3:10" ht="90">
      <c r="C92" s="52" t="s">
        <v>48</v>
      </c>
      <c r="D92" s="53" t="s">
        <v>49</v>
      </c>
      <c r="E92" s="194" t="s">
        <v>33</v>
      </c>
      <c r="F92" s="194" t="s">
        <v>75</v>
      </c>
      <c r="G92" s="194" t="s">
        <v>117</v>
      </c>
      <c r="H92" s="194" t="s">
        <v>45</v>
      </c>
      <c r="I92" s="194" t="s">
        <v>46</v>
      </c>
      <c r="J92" s="195" t="s">
        <v>14</v>
      </c>
    </row>
    <row r="93" spans="3:10" ht="15">
      <c r="C93" s="55">
        <v>1</v>
      </c>
      <c r="D93" s="23">
        <v>2</v>
      </c>
      <c r="E93" s="125">
        <v>3</v>
      </c>
      <c r="F93" s="125">
        <v>4</v>
      </c>
      <c r="G93" s="125">
        <v>5</v>
      </c>
      <c r="H93" s="125" t="s">
        <v>37</v>
      </c>
      <c r="I93" s="125">
        <v>7</v>
      </c>
      <c r="J93" s="197" t="s">
        <v>38</v>
      </c>
    </row>
    <row r="94" spans="3:10" ht="15">
      <c r="C94" s="55" t="s">
        <v>54</v>
      </c>
      <c r="D94" s="23" t="s">
        <v>55</v>
      </c>
      <c r="E94" s="125">
        <v>6</v>
      </c>
      <c r="F94" s="123">
        <v>4.987</v>
      </c>
      <c r="G94" s="123">
        <v>0.0005</v>
      </c>
      <c r="H94" s="188">
        <f>SUM(E94/F94*G94)</f>
        <v>0.00060156406657309</v>
      </c>
      <c r="I94" s="125">
        <v>5000</v>
      </c>
      <c r="J94" s="189">
        <f>SUM(H94*I94)</f>
        <v>3.00782033286545</v>
      </c>
    </row>
    <row r="95" spans="3:10" ht="15">
      <c r="C95" s="55" t="s">
        <v>104</v>
      </c>
      <c r="D95" s="23" t="s">
        <v>55</v>
      </c>
      <c r="E95" s="125">
        <v>6</v>
      </c>
      <c r="F95" s="123">
        <v>4.987</v>
      </c>
      <c r="G95" s="123">
        <v>0.0005</v>
      </c>
      <c r="H95" s="188">
        <f>SUM(E95/F95*G95)</f>
        <v>0.00060156406657309</v>
      </c>
      <c r="I95" s="125">
        <v>30000</v>
      </c>
      <c r="J95" s="189">
        <f>SUM(H95*I95)</f>
        <v>18.0469219971927</v>
      </c>
    </row>
    <row r="96" spans="3:10" ht="15">
      <c r="C96" s="109" t="s">
        <v>110</v>
      </c>
      <c r="D96" s="25" t="s">
        <v>55</v>
      </c>
      <c r="E96" s="127">
        <v>6500</v>
      </c>
      <c r="F96" s="127">
        <v>4.987</v>
      </c>
      <c r="G96" s="127">
        <v>0.0005</v>
      </c>
      <c r="H96" s="199">
        <f>SUM(E96/F96*G96)</f>
        <v>0.6516944054541808</v>
      </c>
      <c r="I96" s="127">
        <v>42.5</v>
      </c>
      <c r="J96" s="200">
        <f>SUM(H96*I96)</f>
        <v>27.697012231802685</v>
      </c>
    </row>
    <row r="97" spans="3:10" ht="15">
      <c r="C97" s="112" t="s">
        <v>122</v>
      </c>
      <c r="D97" s="113"/>
      <c r="E97" s="202"/>
      <c r="F97" s="202"/>
      <c r="G97" s="202"/>
      <c r="H97" s="202"/>
      <c r="I97" s="202"/>
      <c r="J97" s="203">
        <f>J96+J95+J94</f>
        <v>48.751754561860835</v>
      </c>
    </row>
    <row r="98" spans="3:10" ht="9.75" customHeight="1" thickBot="1">
      <c r="C98" s="22"/>
      <c r="D98" s="51"/>
      <c r="E98" s="204"/>
      <c r="F98" s="204"/>
      <c r="G98" s="204"/>
      <c r="H98" s="204"/>
      <c r="I98" s="204"/>
      <c r="J98" s="204"/>
    </row>
    <row r="99" spans="3:10" ht="105">
      <c r="C99" s="52" t="s">
        <v>48</v>
      </c>
      <c r="D99" s="53" t="s">
        <v>49</v>
      </c>
      <c r="E99" s="194" t="s">
        <v>33</v>
      </c>
      <c r="F99" s="194" t="s">
        <v>50</v>
      </c>
      <c r="G99" s="194" t="s">
        <v>117</v>
      </c>
      <c r="H99" s="194" t="s">
        <v>45</v>
      </c>
      <c r="I99" s="194" t="s">
        <v>46</v>
      </c>
      <c r="J99" s="195" t="s">
        <v>14</v>
      </c>
    </row>
    <row r="100" spans="3:10" ht="15">
      <c r="C100" s="55">
        <v>1</v>
      </c>
      <c r="D100" s="23">
        <v>2</v>
      </c>
      <c r="E100" s="23">
        <v>3</v>
      </c>
      <c r="F100" s="23">
        <v>4</v>
      </c>
      <c r="G100" s="23">
        <v>5</v>
      </c>
      <c r="H100" s="23" t="s">
        <v>37</v>
      </c>
      <c r="I100" s="23">
        <v>7</v>
      </c>
      <c r="J100" s="56" t="s">
        <v>38</v>
      </c>
    </row>
    <row r="101" spans="3:10" ht="15">
      <c r="C101" s="64"/>
      <c r="D101" s="23"/>
      <c r="E101" s="23"/>
      <c r="F101" s="123"/>
      <c r="G101" s="123"/>
      <c r="H101" s="35"/>
      <c r="I101" s="23"/>
      <c r="J101" s="57"/>
    </row>
    <row r="102" spans="3:10" ht="15">
      <c r="C102" s="55"/>
      <c r="D102" s="23"/>
      <c r="E102" s="23"/>
      <c r="F102" s="24"/>
      <c r="G102" s="24"/>
      <c r="H102" s="35"/>
      <c r="I102" s="23"/>
      <c r="J102" s="57"/>
    </row>
    <row r="103" spans="3:10" ht="14.25" customHeight="1" thickBot="1">
      <c r="C103" s="58"/>
      <c r="D103" s="59"/>
      <c r="E103" s="59"/>
      <c r="F103" s="59"/>
      <c r="G103" s="59"/>
      <c r="H103" s="59"/>
      <c r="I103" s="59"/>
      <c r="J103" s="60">
        <f>SUM(J101:J102)</f>
        <v>0</v>
      </c>
    </row>
    <row r="104" spans="3:10" ht="15.75" customHeight="1" hidden="1">
      <c r="C104" s="51"/>
      <c r="D104" s="51"/>
      <c r="E104" s="51"/>
      <c r="F104" s="51"/>
      <c r="G104" s="51"/>
      <c r="H104" s="51"/>
      <c r="I104" s="51"/>
      <c r="J104" s="51"/>
    </row>
    <row r="105" spans="3:10" ht="15" hidden="1">
      <c r="C105" s="51"/>
      <c r="D105" s="51"/>
      <c r="E105" s="51"/>
      <c r="F105" s="51"/>
      <c r="G105" s="51"/>
      <c r="H105" s="51"/>
      <c r="I105" s="51"/>
      <c r="J105" s="51"/>
    </row>
    <row r="107" spans="3:5" ht="15.75">
      <c r="C107" s="4" t="s">
        <v>56</v>
      </c>
      <c r="D107" s="13"/>
      <c r="E107" s="13"/>
    </row>
    <row r="109" spans="3:10" ht="15">
      <c r="C109" s="231" t="s">
        <v>118</v>
      </c>
      <c r="D109" s="231"/>
      <c r="E109" s="231"/>
      <c r="F109" s="231" t="s">
        <v>58</v>
      </c>
      <c r="G109" s="231"/>
      <c r="H109" s="231"/>
      <c r="I109" s="231"/>
      <c r="J109" s="231" t="s">
        <v>64</v>
      </c>
    </row>
    <row r="110" spans="3:10" ht="15">
      <c r="C110" s="231"/>
      <c r="D110" s="231"/>
      <c r="E110" s="231"/>
      <c r="F110" s="231"/>
      <c r="G110" s="231"/>
      <c r="H110" s="231"/>
      <c r="I110" s="231"/>
      <c r="J110" s="231"/>
    </row>
    <row r="111" spans="3:10" ht="15">
      <c r="C111" s="62" t="s">
        <v>59</v>
      </c>
      <c r="D111" s="62" t="s">
        <v>60</v>
      </c>
      <c r="E111" s="62" t="s">
        <v>61</v>
      </c>
      <c r="F111" s="62" t="s">
        <v>111</v>
      </c>
      <c r="G111" s="62" t="s">
        <v>63</v>
      </c>
      <c r="H111" s="62" t="s">
        <v>71</v>
      </c>
      <c r="I111" s="62" t="s">
        <v>70</v>
      </c>
      <c r="J111" s="231"/>
    </row>
    <row r="112" spans="3:10" ht="15.75">
      <c r="C112" s="18">
        <f>J25</f>
        <v>0</v>
      </c>
      <c r="D112" s="15"/>
      <c r="E112" s="15">
        <v>0</v>
      </c>
      <c r="F112" s="18">
        <f>J84</f>
        <v>707.2494686184078</v>
      </c>
      <c r="G112" s="15"/>
      <c r="H112" s="18">
        <f>J97+J103</f>
        <v>48.751754561860835</v>
      </c>
      <c r="I112" s="18">
        <f>J52</f>
        <v>0</v>
      </c>
      <c r="J112" s="85">
        <f>J25+J52+J74+J84+J97+J103</f>
        <v>1457.8259675155405</v>
      </c>
    </row>
    <row r="113" ht="15" hidden="1"/>
    <row r="115" ht="1.5" customHeight="1"/>
    <row r="116" ht="15" hidden="1"/>
    <row r="117" spans="3:11" ht="15">
      <c r="C117" s="234" t="s">
        <v>208</v>
      </c>
      <c r="D117" s="234"/>
      <c r="E117" s="234"/>
      <c r="F117" s="234"/>
      <c r="G117" s="234"/>
      <c r="H117" s="234"/>
      <c r="I117" s="234"/>
      <c r="J117" s="234"/>
      <c r="K117" s="234"/>
    </row>
    <row r="118" spans="3:11" ht="15">
      <c r="C118" s="234"/>
      <c r="D118" s="234"/>
      <c r="E118" s="234"/>
      <c r="F118" s="234"/>
      <c r="G118" s="234"/>
      <c r="H118" s="234"/>
      <c r="I118" s="234"/>
      <c r="J118" s="234"/>
      <c r="K118" s="234"/>
    </row>
    <row r="119" spans="3:11" ht="15">
      <c r="C119" s="234"/>
      <c r="D119" s="234"/>
      <c r="E119" s="234"/>
      <c r="F119" s="234"/>
      <c r="G119" s="234"/>
      <c r="H119" s="234"/>
      <c r="I119" s="234"/>
      <c r="J119" s="234"/>
      <c r="K119" s="234"/>
    </row>
    <row r="120" spans="3:11" ht="15"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3:11" ht="15">
      <c r="C121" s="234"/>
      <c r="D121" s="234"/>
      <c r="E121" s="234"/>
      <c r="F121" s="234"/>
      <c r="G121" s="234"/>
      <c r="H121" s="234"/>
      <c r="I121" s="234"/>
      <c r="J121" s="234"/>
      <c r="K121" s="234"/>
    </row>
    <row r="122" spans="3:11" ht="15">
      <c r="C122" s="234"/>
      <c r="D122" s="234"/>
      <c r="E122" s="234"/>
      <c r="F122" s="234"/>
      <c r="G122" s="234"/>
      <c r="H122" s="234"/>
      <c r="I122" s="234"/>
      <c r="J122" s="234"/>
      <c r="K122" s="234"/>
    </row>
    <row r="123" spans="3:11" ht="15" hidden="1">
      <c r="C123" s="234"/>
      <c r="D123" s="234"/>
      <c r="E123" s="234"/>
      <c r="F123" s="234"/>
      <c r="G123" s="234"/>
      <c r="H123" s="234"/>
      <c r="I123" s="234"/>
      <c r="J123" s="234"/>
      <c r="K123" s="234"/>
    </row>
    <row r="125" ht="18.75">
      <c r="D125" s="119">
        <f>J112*1</f>
        <v>1457.8259675155405</v>
      </c>
    </row>
  </sheetData>
  <sheetProtection/>
  <mergeCells count="7">
    <mergeCell ref="H1:L2"/>
    <mergeCell ref="I7:L7"/>
    <mergeCell ref="I9:L10"/>
    <mergeCell ref="C109:E110"/>
    <mergeCell ref="F109:I110"/>
    <mergeCell ref="J109:J111"/>
    <mergeCell ref="C117:K1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  <rowBreaks count="3" manualBreakCount="3">
    <brk id="36" max="12" man="1"/>
    <brk id="75" max="12" man="1"/>
    <brk id="10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2019-01-25T09:09:17Z</cp:lastPrinted>
  <dcterms:created xsi:type="dcterms:W3CDTF">2015-10-30T11:01:38Z</dcterms:created>
  <dcterms:modified xsi:type="dcterms:W3CDTF">2019-01-25T09:09:23Z</dcterms:modified>
  <cp:category/>
  <cp:version/>
  <cp:contentType/>
  <cp:contentStatus/>
</cp:coreProperties>
</file>